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9525"/>
  </bookViews>
  <sheets>
    <sheet name="قائمة الدخل " sheetId="1" r:id="rId1"/>
  </sheets>
  <externalReferences>
    <externalReference r:id="rId2"/>
    <externalReference r:id="rId3"/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P21" i="1" l="1"/>
  <c r="P23" i="1" s="1"/>
  <c r="O21" i="1"/>
  <c r="O23" i="1" s="1"/>
  <c r="N21" i="1"/>
  <c r="N23" i="1" s="1"/>
  <c r="M21" i="1"/>
  <c r="M23" i="1" s="1"/>
  <c r="L21" i="1"/>
  <c r="L23" i="1" s="1"/>
  <c r="R20" i="1"/>
  <c r="Q20" i="1"/>
  <c r="K19" i="1"/>
  <c r="K21" i="1" s="1"/>
  <c r="R18" i="1"/>
  <c r="Q18" i="1"/>
  <c r="K18" i="1"/>
  <c r="R17" i="1"/>
  <c r="R19" i="1" s="1"/>
  <c r="R21" i="1" s="1"/>
  <c r="R23" i="1" s="1"/>
  <c r="P17" i="1"/>
  <c r="N17" i="1"/>
  <c r="L17" i="1"/>
  <c r="J17" i="1"/>
  <c r="J19" i="1" s="1"/>
  <c r="J21" i="1" s="1"/>
  <c r="H17" i="1"/>
  <c r="H19" i="1" s="1"/>
  <c r="H21" i="1" s="1"/>
  <c r="H23" i="1" s="1"/>
  <c r="B17" i="1"/>
  <c r="B19" i="1" s="1"/>
  <c r="B21" i="1" s="1"/>
  <c r="B23" i="1" s="1"/>
  <c r="R15" i="1"/>
  <c r="Q15" i="1"/>
  <c r="Q17" i="1" s="1"/>
  <c r="Q19" i="1" s="1"/>
  <c r="Q21" i="1" s="1"/>
  <c r="Q23" i="1" s="1"/>
  <c r="P15" i="1"/>
  <c r="O15" i="1"/>
  <c r="N15" i="1"/>
  <c r="M15" i="1"/>
  <c r="L15" i="1"/>
  <c r="J15" i="1"/>
  <c r="I15" i="1"/>
  <c r="I17" i="1" s="1"/>
  <c r="I19" i="1" s="1"/>
  <c r="I21" i="1" s="1"/>
  <c r="H15" i="1"/>
  <c r="B15" i="1"/>
  <c r="K14" i="1"/>
  <c r="K15" i="1" s="1"/>
  <c r="K17" i="1" s="1"/>
  <c r="K11" i="1"/>
  <c r="G11" i="1"/>
  <c r="G15" i="1" s="1"/>
  <c r="F11" i="1"/>
  <c r="F15" i="1" s="1"/>
  <c r="E11" i="1"/>
  <c r="E15" i="1" s="1"/>
  <c r="D11" i="1"/>
  <c r="D15" i="1" s="1"/>
  <c r="C11" i="1"/>
  <c r="C15" i="1" s="1"/>
  <c r="C17" i="1" s="1"/>
  <c r="C19" i="1" s="1"/>
  <c r="C21" i="1" s="1"/>
  <c r="C23" i="1" s="1"/>
  <c r="P9" i="1"/>
  <c r="O9" i="1"/>
  <c r="O17" i="1" s="1"/>
  <c r="N9" i="1"/>
  <c r="M9" i="1"/>
  <c r="M17" i="1" s="1"/>
  <c r="L9" i="1"/>
  <c r="K9" i="1"/>
  <c r="J9" i="1"/>
  <c r="I9" i="1"/>
  <c r="H9" i="1"/>
  <c r="C9" i="1"/>
  <c r="B9" i="1"/>
  <c r="S8" i="1"/>
  <c r="K8" i="1"/>
  <c r="S6" i="1"/>
  <c r="K6" i="1"/>
  <c r="G6" i="1"/>
  <c r="G9" i="1" s="1"/>
  <c r="F6" i="1"/>
  <c r="F9" i="1" s="1"/>
  <c r="E6" i="1"/>
  <c r="E9" i="1" s="1"/>
  <c r="D6" i="1"/>
  <c r="D9" i="1" s="1"/>
  <c r="G17" i="1" l="1"/>
  <c r="G19" i="1" s="1"/>
  <c r="G21" i="1" s="1"/>
  <c r="G23" i="1" s="1"/>
  <c r="E17" i="1"/>
  <c r="E19" i="1" s="1"/>
  <c r="E21" i="1" s="1"/>
  <c r="E23" i="1" s="1"/>
  <c r="D17" i="1"/>
  <c r="D19" i="1" s="1"/>
  <c r="D21" i="1" s="1"/>
  <c r="D23" i="1" s="1"/>
  <c r="F17" i="1"/>
  <c r="F19" i="1" s="1"/>
  <c r="F21" i="1" s="1"/>
  <c r="F23" i="1" s="1"/>
</calcChain>
</file>

<file path=xl/sharedStrings.xml><?xml version="1.0" encoding="utf-8"?>
<sst xmlns="http://schemas.openxmlformats.org/spreadsheetml/2006/main" count="95" uniqueCount="41">
  <si>
    <t>الشركة الأهلية للنقل</t>
  </si>
  <si>
    <t xml:space="preserve">قائمة الدخل </t>
  </si>
  <si>
    <t>Statement of Income</t>
  </si>
  <si>
    <t>البيان</t>
  </si>
  <si>
    <t>الايرادات</t>
  </si>
  <si>
    <t>Revenues</t>
  </si>
  <si>
    <t>واردات نقل الركاب والطرود والحوالات</t>
  </si>
  <si>
    <t>-</t>
  </si>
  <si>
    <t>دعم و إعانات مقابل التزامات أعوام 2013-2017</t>
  </si>
  <si>
    <t>Support and subsidies for commitments of years 2013-2017</t>
  </si>
  <si>
    <t>واردات متنوعة</t>
  </si>
  <si>
    <t xml:space="preserve">إجمالي الإيرادات </t>
  </si>
  <si>
    <t>Total Revenue</t>
  </si>
  <si>
    <t>المصروفات</t>
  </si>
  <si>
    <t>Expenses</t>
  </si>
  <si>
    <t>مصروفات التشغيل</t>
  </si>
  <si>
    <t>Operating expenses</t>
  </si>
  <si>
    <t>حوالات مسروقة بدمشق</t>
  </si>
  <si>
    <t>Remittances stolen in Damascus</t>
  </si>
  <si>
    <t>مصروفات أخرى</t>
  </si>
  <si>
    <t>Other Expenses</t>
  </si>
  <si>
    <t>مخصصات الاستهلاك</t>
  </si>
  <si>
    <t>Provision for depreciation</t>
  </si>
  <si>
    <t xml:space="preserve">إجمالي المصروفات </t>
  </si>
  <si>
    <t>Total Expenses</t>
  </si>
  <si>
    <t>الربح (الخسارة) قبل الضريبة</t>
  </si>
  <si>
    <t>Profit (loss)  before tax</t>
  </si>
  <si>
    <t xml:space="preserve">ضريبة الدخل </t>
  </si>
  <si>
    <t>Incom Tax</t>
  </si>
  <si>
    <t xml:space="preserve">صافي الربح (الخسارة) بعد الضريبة </t>
  </si>
  <si>
    <t>Net Profit (Loss) after tax</t>
  </si>
  <si>
    <t xml:space="preserve">احتياطي قانوني </t>
  </si>
  <si>
    <t xml:space="preserve">                        -</t>
  </si>
  <si>
    <t>Compulsory Reserves</t>
  </si>
  <si>
    <t xml:space="preserve">صافي ربح (خسارة) الفترة </t>
  </si>
  <si>
    <t>Net Profit (Loss) for the period</t>
  </si>
  <si>
    <t>عائد السهم (ل.س)*</t>
  </si>
  <si>
    <t>24.33</t>
  </si>
  <si>
    <t>Per share of the net profit for the period (SP)*</t>
  </si>
  <si>
    <t>تم تعديل عائد السهم للسنوات السابقة بناء على عملية التجزئة التي تمت على اسهم الشركة بتاريخ 24/12/2012 لتصبح قيمة السهم 100 ل.س بدلاً من 500 ل.س</t>
  </si>
  <si>
    <t>The earnings per share have been adjusted for the previous year based on the split process on 24/12/2012  that modified the nominal value per share from 500 SP to 100 SP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</si>
</sst>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* #,##0.00_);_(* \(#,##0.00\);_(* &quot;-&quot;_);_(@_)"/>
    <numFmt numFmtId="165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4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1"/>
      <color theme="1"/>
      <name val="Arabic Transparent"/>
      <charset val="178"/>
    </font>
    <font>
      <b/>
      <sz val="13"/>
      <color theme="0"/>
      <name val="Arabic Transparent"/>
      <charset val="178"/>
    </font>
    <font>
      <b/>
      <u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u/>
      <sz val="13"/>
      <color theme="1"/>
      <name val="Arabic Transparent"/>
      <charset val="178"/>
    </font>
    <font>
      <u val="singleAccounting"/>
      <sz val="13"/>
      <color theme="1"/>
      <name val="Arabic Transparent"/>
      <charset val="178"/>
    </font>
    <font>
      <sz val="12"/>
      <color rgb="FF222222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57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0" fillId="0" borderId="0" xfId="0" applyBorder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0" borderId="1" xfId="0" applyFont="1" applyBorder="1"/>
    <xf numFmtId="0" fontId="8" fillId="4" borderId="3" xfId="0" applyFont="1" applyFill="1" applyBorder="1"/>
    <xf numFmtId="3" fontId="8" fillId="4" borderId="3" xfId="0" applyNumberFormat="1" applyFont="1" applyFill="1" applyBorder="1" applyAlignment="1">
      <alignment horizontal="right"/>
    </xf>
    <xf numFmtId="41" fontId="8" fillId="0" borderId="3" xfId="1" applyFont="1" applyFill="1" applyBorder="1" applyAlignment="1">
      <alignment horizontal="right"/>
    </xf>
    <xf numFmtId="0" fontId="8" fillId="4" borderId="1" xfId="0" applyFont="1" applyFill="1" applyBorder="1"/>
    <xf numFmtId="0" fontId="0" fillId="4" borderId="0" xfId="0" applyFill="1" applyBorder="1"/>
    <xf numFmtId="3" fontId="9" fillId="4" borderId="3" xfId="0" applyNumberFormat="1" applyFont="1" applyFill="1" applyBorder="1" applyAlignment="1">
      <alignment horizontal="right"/>
    </xf>
    <xf numFmtId="41" fontId="10" fillId="0" borderId="3" xfId="1" applyFont="1" applyFill="1" applyBorder="1" applyAlignment="1">
      <alignment horizontal="right"/>
    </xf>
    <xf numFmtId="41" fontId="6" fillId="3" borderId="3" xfId="1" applyNumberFormat="1" applyFont="1" applyFill="1" applyBorder="1" applyAlignment="1"/>
    <xf numFmtId="41" fontId="6" fillId="3" borderId="3" xfId="1" applyNumberFormat="1" applyFont="1" applyFill="1" applyBorder="1" applyAlignment="1">
      <alignment horizontal="right"/>
    </xf>
    <xf numFmtId="41" fontId="6" fillId="3" borderId="1" xfId="1" applyNumberFormat="1" applyFont="1" applyFill="1" applyBorder="1" applyAlignment="1"/>
    <xf numFmtId="0" fontId="7" fillId="4" borderId="3" xfId="0" applyFont="1" applyFill="1" applyBorder="1"/>
    <xf numFmtId="0" fontId="7" fillId="4" borderId="3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7" fillId="4" borderId="1" xfId="0" applyFont="1" applyFill="1" applyBorder="1"/>
    <xf numFmtId="39" fontId="8" fillId="4" borderId="3" xfId="0" applyNumberFormat="1" applyFont="1" applyFill="1" applyBorder="1"/>
    <xf numFmtId="39" fontId="8" fillId="4" borderId="3" xfId="0" applyNumberFormat="1" applyFont="1" applyFill="1" applyBorder="1" applyAlignment="1">
      <alignment horizontal="right"/>
    </xf>
    <xf numFmtId="0" fontId="11" fillId="0" borderId="1" xfId="0" applyFont="1" applyBorder="1" applyAlignment="1"/>
    <xf numFmtId="0" fontId="2" fillId="4" borderId="3" xfId="0" applyFont="1" applyFill="1" applyBorder="1"/>
    <xf numFmtId="0" fontId="2" fillId="4" borderId="1" xfId="0" applyFont="1" applyFill="1" applyBorder="1"/>
    <xf numFmtId="0" fontId="6" fillId="2" borderId="1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1" xfId="0" applyBorder="1"/>
    <xf numFmtId="0" fontId="6" fillId="3" borderId="4" xfId="0" applyFont="1" applyFill="1" applyBorder="1"/>
    <xf numFmtId="2" fontId="6" fillId="3" borderId="4" xfId="0" applyNumberFormat="1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164" fontId="6" fillId="3" borderId="4" xfId="1" applyNumberFormat="1" applyFont="1" applyFill="1" applyBorder="1" applyAlignment="1">
      <alignment horizontal="right"/>
    </xf>
    <xf numFmtId="0" fontId="6" fillId="3" borderId="1" xfId="0" quotePrefix="1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37" fontId="0" fillId="0" borderId="0" xfId="0" applyNumberFormat="1"/>
    <xf numFmtId="3" fontId="0" fillId="0" borderId="0" xfId="0" applyNumberFormat="1"/>
    <xf numFmtId="0" fontId="5" fillId="0" borderId="0" xfId="0" applyFont="1" applyFill="1" applyAlignment="1">
      <alignment horizontal="left"/>
    </xf>
    <xf numFmtId="0" fontId="8" fillId="0" borderId="0" xfId="0" applyFont="1" applyFill="1" applyAlignment="1"/>
  </cellXfs>
  <cellStyles count="9">
    <cellStyle name="Comma [0]" xfId="1" builtinId="6"/>
    <cellStyle name="Comma 2" xfId="2"/>
    <cellStyle name="Comma 3" xfId="3"/>
    <cellStyle name="Normal" xfId="0" builtinId="0"/>
    <cellStyle name="Normal 2" xfId="4"/>
    <cellStyle name="Normal 3" xfId="5"/>
    <cellStyle name="Normal 4" xfId="6"/>
    <cellStyle name="Normal 5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&#1583;&#1585;&#1575;&#1587;&#1575;&#1578;\&#1583;&#1604;&#1610;&#1604;%20&#1575;&#1604;&#1588;&#1585;&#1603;&#1575;&#1578;%20&#1575;&#1604;&#1606;&#1607;&#1575;&#1574;&#1610;%20&#1604;&#1593;&#1575;&#1605;%202015\Osama\AHT\&#1575;&#1604;&#1582;&#1578;&#1575;&#1605;&#1610;&#1577;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&#1583;&#1585;&#1575;&#1587;&#1575;&#1578;\&#1583;&#1604;&#1610;&#1604;%20&#1575;&#1604;&#1588;&#1585;&#1603;&#1575;&#1578;%20&#1575;&#1604;&#1606;&#1607;&#1575;&#1574;&#1610;%20&#1604;&#1593;&#1575;&#1605;%202015\Osama\AHT\financial%20statements%2031_12_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/&#1583;&#1604;&#1610;&#1604;%20&#1575;&#1604;&#1588;&#1585;&#1603;&#1575;&#1578;%202023/AHT%20-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sharif\AppData\Local\Microsoft\Windows\Temporary%20Internet%20Files\Content.Outlook\XVB10Z5N\AHT-%202017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ركز مالي"/>
      <sheetName val="قائمة الدخل"/>
      <sheetName val="تدفقات"/>
      <sheetName val="حقوق المساهمين"/>
      <sheetName val="اهتلاكات"/>
    </sheetNames>
    <sheetDataSet>
      <sheetData sheetId="0" refreshError="1"/>
      <sheetData sheetId="1" refreshError="1">
        <row r="8">
          <cell r="D8">
            <v>496630090</v>
          </cell>
        </row>
        <row r="9">
          <cell r="D9">
            <v>16590953</v>
          </cell>
        </row>
        <row r="12">
          <cell r="D12">
            <v>-411990466</v>
          </cell>
        </row>
        <row r="14">
          <cell r="D14">
            <v>-43685460</v>
          </cell>
        </row>
        <row r="17">
          <cell r="D17">
            <v>-8883467</v>
          </cell>
        </row>
        <row r="18">
          <cell r="D18">
            <v>48661650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center"/>
      <sheetName val="Income Statement"/>
      <sheetName val="cash flows"/>
      <sheetName val="shareholders' equity"/>
    </sheetNames>
    <sheetDataSet>
      <sheetData sheetId="0">
        <row r="9">
          <cell r="A9" t="str">
            <v xml:space="preserve">Fixed assets, net </v>
          </cell>
        </row>
      </sheetData>
      <sheetData sheetId="1">
        <row r="8">
          <cell r="A8" t="str">
            <v xml:space="preserve">Imports of passenger and parcels and remittances </v>
          </cell>
        </row>
        <row r="9">
          <cell r="A9" t="str">
            <v xml:space="preserve">Imports a variety 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قرير الملكية"/>
      <sheetName val="بيانات التداول"/>
      <sheetName val="قيم التداول"/>
      <sheetName val="معلومات عامة"/>
      <sheetName val="نسب مالية"/>
      <sheetName val="تدفقات"/>
      <sheetName val="قائمة الدخل "/>
      <sheetName val="قائمة المركز المالي"/>
    </sheetNames>
    <sheetDataSet>
      <sheetData sheetId="0"/>
      <sheetData sheetId="1"/>
      <sheetData sheetId="2"/>
      <sheetData sheetId="3"/>
      <sheetData sheetId="4">
        <row r="22">
          <cell r="B22">
            <v>10000000</v>
          </cell>
          <cell r="C22">
            <v>2000000</v>
          </cell>
          <cell r="D22">
            <v>2000000</v>
          </cell>
          <cell r="E22">
            <v>2000000</v>
          </cell>
          <cell r="F22">
            <v>2000000</v>
          </cell>
          <cell r="H22">
            <v>2000000</v>
          </cell>
        </row>
      </sheetData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قرير الملكية"/>
      <sheetName val="بيانات التداول"/>
      <sheetName val="قيم التداول"/>
      <sheetName val="معلومات عامة"/>
      <sheetName val="نسب مالية"/>
      <sheetName val="تدفقات"/>
      <sheetName val="قائمة الدخل "/>
      <sheetName val="قائمة المركز المالي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2">
          <cell r="B22">
            <v>2000000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rightToLeft="1" tabSelected="1" topLeftCell="A10" workbookViewId="0">
      <selection activeCell="A37" sqref="A37"/>
    </sheetView>
  </sheetViews>
  <sheetFormatPr defaultColWidth="17.85546875" defaultRowHeight="15"/>
  <cols>
    <col min="1" max="1" width="51.28515625" customWidth="1"/>
    <col min="2" max="2" width="18.85546875" bestFit="1" customWidth="1"/>
    <col min="3" max="3" width="17.5703125" bestFit="1" customWidth="1"/>
    <col min="4" max="4" width="20.140625" customWidth="1"/>
    <col min="5" max="7" width="19.140625" bestFit="1" customWidth="1"/>
    <col min="8" max="8" width="18" customWidth="1"/>
    <col min="9" max="9" width="17.85546875" style="11" customWidth="1"/>
    <col min="10" max="10" width="17.85546875" customWidth="1"/>
    <col min="11" max="12" width="18" bestFit="1" customWidth="1"/>
    <col min="13" max="14" width="21.42578125" bestFit="1" customWidth="1"/>
    <col min="15" max="16" width="18" bestFit="1" customWidth="1"/>
    <col min="17" max="17" width="18" style="54" bestFit="1" customWidth="1"/>
    <col min="18" max="18" width="18" style="11" bestFit="1" customWidth="1"/>
    <col min="19" max="19" width="55.7109375" style="4" bestFit="1" customWidth="1"/>
    <col min="20" max="16384" width="17.85546875" style="4"/>
  </cols>
  <sheetData>
    <row r="1" spans="1:24" ht="18">
      <c r="A1" s="1" t="s">
        <v>0</v>
      </c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3"/>
      <c r="O1" s="3"/>
      <c r="P1" s="1"/>
      <c r="Q1" s="3"/>
      <c r="R1" s="3"/>
    </row>
    <row r="2" spans="1:24" ht="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 t="s">
        <v>2</v>
      </c>
    </row>
    <row r="3" spans="1:24" ht="19.5" customHeight="1">
      <c r="A3" s="7"/>
      <c r="B3" s="7"/>
      <c r="C3" s="7"/>
      <c r="D3" s="7"/>
      <c r="E3" s="7"/>
      <c r="F3" s="7"/>
      <c r="G3" s="7"/>
      <c r="H3" s="7"/>
      <c r="I3" s="8"/>
      <c r="J3" s="7"/>
      <c r="K3" s="7"/>
      <c r="L3" s="9"/>
      <c r="M3" s="9"/>
      <c r="N3" s="9"/>
      <c r="O3" s="9"/>
      <c r="P3" s="9"/>
      <c r="Q3" s="10"/>
    </row>
    <row r="4" spans="1:24" s="14" customFormat="1" ht="16.5">
      <c r="A4" s="12" t="s">
        <v>3</v>
      </c>
      <c r="B4" s="12">
        <v>2023</v>
      </c>
      <c r="C4" s="12">
        <v>2022</v>
      </c>
      <c r="D4" s="12">
        <v>2021</v>
      </c>
      <c r="E4" s="12">
        <v>2020</v>
      </c>
      <c r="F4" s="12">
        <v>2019</v>
      </c>
      <c r="G4" s="12">
        <v>2018</v>
      </c>
      <c r="H4" s="12">
        <v>2017</v>
      </c>
      <c r="I4" s="12">
        <v>2016</v>
      </c>
      <c r="J4" s="12">
        <v>2015</v>
      </c>
      <c r="K4" s="12">
        <v>2014</v>
      </c>
      <c r="L4" s="12">
        <v>2013</v>
      </c>
      <c r="M4" s="12">
        <v>2012</v>
      </c>
      <c r="N4" s="12">
        <v>2011</v>
      </c>
      <c r="O4" s="12">
        <v>2010</v>
      </c>
      <c r="P4" s="12">
        <v>2009</v>
      </c>
      <c r="Q4" s="12">
        <v>2008</v>
      </c>
      <c r="R4" s="12">
        <v>2007</v>
      </c>
      <c r="S4" s="13" t="s">
        <v>2</v>
      </c>
    </row>
    <row r="5" spans="1:24" ht="16.5">
      <c r="A5" s="15" t="s">
        <v>4</v>
      </c>
      <c r="B5" s="15"/>
      <c r="C5" s="15"/>
      <c r="D5" s="15"/>
      <c r="E5" s="16"/>
      <c r="F5" s="16"/>
      <c r="G5" s="16"/>
      <c r="H5" s="16"/>
      <c r="I5" s="16"/>
      <c r="J5" s="16"/>
      <c r="K5" s="16"/>
      <c r="L5" s="17"/>
      <c r="M5" s="17"/>
      <c r="N5" s="17"/>
      <c r="O5" s="17"/>
      <c r="P5" s="18"/>
      <c r="Q5" s="19"/>
      <c r="R5" s="19"/>
      <c r="S5" s="20" t="s">
        <v>5</v>
      </c>
    </row>
    <row r="6" spans="1:24" s="25" customFormat="1" ht="16.5">
      <c r="A6" s="21" t="s">
        <v>6</v>
      </c>
      <c r="B6" s="22">
        <v>16585940698</v>
      </c>
      <c r="C6" s="22">
        <v>7691532550</v>
      </c>
      <c r="D6" s="22">
        <f>4772096061+98142211</f>
        <v>4870238272</v>
      </c>
      <c r="E6" s="22">
        <f>1909184424+172502935</f>
        <v>2081687359</v>
      </c>
      <c r="F6" s="22">
        <f>1690324763+60508735</f>
        <v>1750833498</v>
      </c>
      <c r="G6" s="22">
        <f>1284873226+48397040</f>
        <v>1333270266</v>
      </c>
      <c r="H6" s="22">
        <v>1009428141</v>
      </c>
      <c r="I6" s="22">
        <v>653066586</v>
      </c>
      <c r="J6" s="22">
        <v>620527875</v>
      </c>
      <c r="K6" s="22">
        <f>'[1]قائمة الدخل'!$D$8</f>
        <v>496630090</v>
      </c>
      <c r="L6" s="23">
        <v>325256798</v>
      </c>
      <c r="M6" s="23">
        <v>232195924</v>
      </c>
      <c r="N6" s="23">
        <v>369682758</v>
      </c>
      <c r="O6" s="23">
        <v>519764933</v>
      </c>
      <c r="P6" s="23">
        <v>490557394</v>
      </c>
      <c r="Q6" s="23">
        <v>454742909</v>
      </c>
      <c r="R6" s="23" t="s">
        <v>7</v>
      </c>
      <c r="S6" s="24" t="str">
        <f>'[2]Income Statement'!$A$8</f>
        <v xml:space="preserve">Imports of passenger and parcels and remittances </v>
      </c>
      <c r="T6" s="4"/>
      <c r="U6" s="4"/>
      <c r="V6" s="4"/>
      <c r="W6" s="4"/>
      <c r="X6" s="4"/>
    </row>
    <row r="7" spans="1:24" s="25" customFormat="1" ht="16.5">
      <c r="A7" s="21" t="s">
        <v>8</v>
      </c>
      <c r="B7" s="23" t="s">
        <v>7</v>
      </c>
      <c r="C7" s="23" t="s">
        <v>7</v>
      </c>
      <c r="D7" s="23">
        <v>112740000</v>
      </c>
      <c r="E7" s="23" t="s">
        <v>7</v>
      </c>
      <c r="F7" s="22">
        <v>204394640</v>
      </c>
      <c r="G7" s="23" t="s">
        <v>7</v>
      </c>
      <c r="H7" s="23" t="s">
        <v>7</v>
      </c>
      <c r="I7" s="23" t="s">
        <v>7</v>
      </c>
      <c r="J7" s="23" t="s">
        <v>7</v>
      </c>
      <c r="K7" s="23" t="s">
        <v>7</v>
      </c>
      <c r="L7" s="23" t="s">
        <v>7</v>
      </c>
      <c r="M7" s="23" t="s">
        <v>7</v>
      </c>
      <c r="N7" s="23" t="s">
        <v>7</v>
      </c>
      <c r="O7" s="23" t="s">
        <v>7</v>
      </c>
      <c r="P7" s="23" t="s">
        <v>7</v>
      </c>
      <c r="Q7" s="23" t="s">
        <v>7</v>
      </c>
      <c r="R7" s="23" t="s">
        <v>7</v>
      </c>
      <c r="S7" s="24" t="s">
        <v>9</v>
      </c>
      <c r="T7" s="4"/>
      <c r="U7" s="4"/>
      <c r="V7" s="4"/>
      <c r="W7" s="4"/>
      <c r="X7" s="4"/>
    </row>
    <row r="8" spans="1:24" s="25" customFormat="1" ht="18.75">
      <c r="A8" s="21" t="s">
        <v>10</v>
      </c>
      <c r="B8" s="26">
        <v>182335687</v>
      </c>
      <c r="C8" s="26">
        <v>107781394</v>
      </c>
      <c r="D8" s="26">
        <v>88670893</v>
      </c>
      <c r="E8" s="26">
        <v>33339639</v>
      </c>
      <c r="F8" s="26">
        <v>33670544</v>
      </c>
      <c r="G8" s="26">
        <v>23605665</v>
      </c>
      <c r="H8" s="27">
        <v>21480228</v>
      </c>
      <c r="I8" s="27">
        <v>22541520</v>
      </c>
      <c r="J8" s="27">
        <v>23976640</v>
      </c>
      <c r="K8" s="27">
        <f>'[1]قائمة الدخل'!$D$9</f>
        <v>16590953</v>
      </c>
      <c r="L8" s="27">
        <v>8101267</v>
      </c>
      <c r="M8" s="27">
        <v>7353723</v>
      </c>
      <c r="N8" s="27">
        <v>8279978</v>
      </c>
      <c r="O8" s="27">
        <v>16211983</v>
      </c>
      <c r="P8" s="27">
        <v>24011474</v>
      </c>
      <c r="Q8" s="27">
        <v>16770264</v>
      </c>
      <c r="R8" s="27" t="s">
        <v>7</v>
      </c>
      <c r="S8" s="24" t="str">
        <f>'[2]Income Statement'!$A$9</f>
        <v xml:space="preserve">Imports a variety </v>
      </c>
      <c r="T8" s="4"/>
      <c r="U8" s="4"/>
      <c r="V8" s="4"/>
      <c r="W8" s="4"/>
      <c r="X8" s="4"/>
    </row>
    <row r="9" spans="1:24" s="25" customFormat="1" ht="16.5">
      <c r="A9" s="28" t="s">
        <v>11</v>
      </c>
      <c r="B9" s="29">
        <f>SUM(B6:B8)</f>
        <v>16768276385</v>
      </c>
      <c r="C9" s="29">
        <f>SUM(C6:C8)</f>
        <v>7799313944</v>
      </c>
      <c r="D9" s="29">
        <f t="shared" ref="D9:L9" si="0">SUM(D6:D8)</f>
        <v>5071649165</v>
      </c>
      <c r="E9" s="29">
        <f t="shared" si="0"/>
        <v>2115026998</v>
      </c>
      <c r="F9" s="29">
        <f t="shared" si="0"/>
        <v>1988898682</v>
      </c>
      <c r="G9" s="29">
        <f t="shared" si="0"/>
        <v>1356875931</v>
      </c>
      <c r="H9" s="29">
        <f t="shared" si="0"/>
        <v>1030908369</v>
      </c>
      <c r="I9" s="29">
        <f t="shared" si="0"/>
        <v>675608106</v>
      </c>
      <c r="J9" s="29">
        <f t="shared" si="0"/>
        <v>644504515</v>
      </c>
      <c r="K9" s="29">
        <f t="shared" si="0"/>
        <v>513221043</v>
      </c>
      <c r="L9" s="29">
        <f t="shared" si="0"/>
        <v>333358065</v>
      </c>
      <c r="M9" s="29">
        <f>M6+M8</f>
        <v>239549647</v>
      </c>
      <c r="N9" s="29">
        <f>SUM(N6:N8)</f>
        <v>377962736</v>
      </c>
      <c r="O9" s="29">
        <f>SUM(O6:O8)</f>
        <v>535976916</v>
      </c>
      <c r="P9" s="29">
        <f>SUM(P6:P8)</f>
        <v>514568868</v>
      </c>
      <c r="Q9" s="29">
        <v>471513173</v>
      </c>
      <c r="R9" s="29">
        <v>337826572</v>
      </c>
      <c r="S9" s="30" t="s">
        <v>12</v>
      </c>
      <c r="T9" s="4"/>
      <c r="U9" s="4"/>
      <c r="V9" s="4"/>
      <c r="W9" s="4"/>
      <c r="X9" s="4"/>
    </row>
    <row r="10" spans="1:24" s="25" customFormat="1" ht="16.5">
      <c r="A10" s="31" t="s">
        <v>13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23"/>
      <c r="M10" s="33"/>
      <c r="N10" s="23"/>
      <c r="O10" s="23"/>
      <c r="P10" s="23"/>
      <c r="Q10" s="23"/>
      <c r="R10" s="23"/>
      <c r="S10" s="34" t="s">
        <v>14</v>
      </c>
      <c r="T10" s="4"/>
      <c r="U10" s="4"/>
      <c r="V10" s="4"/>
      <c r="W10" s="4"/>
      <c r="X10" s="4"/>
    </row>
    <row r="11" spans="1:24" s="25" customFormat="1" ht="16.5">
      <c r="A11" s="21" t="s">
        <v>15</v>
      </c>
      <c r="B11" s="23">
        <v>-13274542405</v>
      </c>
      <c r="C11" s="23">
        <f>-6121131622-4021732</f>
        <v>-6125153354</v>
      </c>
      <c r="D11" s="23">
        <f>-(3606388215+108993017)</f>
        <v>-3715381232</v>
      </c>
      <c r="E11" s="23">
        <f>-(1592767418+97717277)</f>
        <v>-1690484695</v>
      </c>
      <c r="F11" s="23">
        <f>-1486356632-55417035</f>
        <v>-1541773667</v>
      </c>
      <c r="G11" s="23">
        <f>-1131179628-34083110</f>
        <v>-1165262738</v>
      </c>
      <c r="H11" s="23">
        <v>-927965155</v>
      </c>
      <c r="I11" s="23">
        <v>-642019504</v>
      </c>
      <c r="J11" s="23">
        <v>-598407491</v>
      </c>
      <c r="K11" s="23">
        <f>'[1]قائمة الدخل'!$D$12</f>
        <v>-411990466</v>
      </c>
      <c r="L11" s="23">
        <v>-255934912</v>
      </c>
      <c r="M11" s="23">
        <v>-223137850</v>
      </c>
      <c r="N11" s="23">
        <v>-345696798</v>
      </c>
      <c r="O11" s="23">
        <v>-420015037</v>
      </c>
      <c r="P11" s="23">
        <v>-408855522</v>
      </c>
      <c r="Q11" s="23">
        <v>-390711510</v>
      </c>
      <c r="R11" s="23" t="s">
        <v>7</v>
      </c>
      <c r="S11" s="24" t="s">
        <v>16</v>
      </c>
      <c r="T11" s="4"/>
      <c r="U11" s="4"/>
      <c r="V11" s="4"/>
      <c r="W11" s="4"/>
      <c r="X11" s="4"/>
    </row>
    <row r="12" spans="1:24" s="25" customFormat="1" ht="16.5">
      <c r="A12" s="35" t="s">
        <v>17</v>
      </c>
      <c r="B12" s="23">
        <v>0</v>
      </c>
      <c r="C12" s="23">
        <v>0</v>
      </c>
      <c r="D12" s="23">
        <v>0</v>
      </c>
      <c r="E12" s="23" t="s">
        <v>7</v>
      </c>
      <c r="F12" s="23" t="s">
        <v>7</v>
      </c>
      <c r="G12" s="23" t="s">
        <v>7</v>
      </c>
      <c r="H12" s="23" t="s">
        <v>7</v>
      </c>
      <c r="I12" s="23" t="s">
        <v>7</v>
      </c>
      <c r="J12" s="23" t="s">
        <v>7</v>
      </c>
      <c r="K12" s="23" t="s">
        <v>7</v>
      </c>
      <c r="L12" s="23" t="s">
        <v>7</v>
      </c>
      <c r="M12" s="36" t="s">
        <v>7</v>
      </c>
      <c r="N12" s="23" t="s">
        <v>7</v>
      </c>
      <c r="O12" s="23">
        <v>-22337455</v>
      </c>
      <c r="P12" s="23">
        <v>0</v>
      </c>
      <c r="Q12" s="23">
        <v>0</v>
      </c>
      <c r="R12" s="23">
        <v>0</v>
      </c>
      <c r="S12" s="37" t="s">
        <v>18</v>
      </c>
      <c r="T12" s="4"/>
      <c r="U12" s="4"/>
      <c r="V12" s="4"/>
      <c r="W12" s="4"/>
      <c r="X12" s="4"/>
    </row>
    <row r="13" spans="1:24" s="25" customFormat="1" ht="16.5">
      <c r="A13" s="35" t="s">
        <v>19</v>
      </c>
      <c r="B13" s="23">
        <v>0</v>
      </c>
      <c r="C13" s="23">
        <v>0</v>
      </c>
      <c r="D13" s="23">
        <v>0</v>
      </c>
      <c r="E13" s="23" t="s">
        <v>7</v>
      </c>
      <c r="F13" s="23" t="s">
        <v>7</v>
      </c>
      <c r="G13" s="23" t="s">
        <v>7</v>
      </c>
      <c r="H13" s="23" t="s">
        <v>7</v>
      </c>
      <c r="I13" s="23" t="s">
        <v>7</v>
      </c>
      <c r="J13" s="23" t="s">
        <v>7</v>
      </c>
      <c r="K13" s="23" t="s">
        <v>7</v>
      </c>
      <c r="L13" s="23">
        <v>-1932192</v>
      </c>
      <c r="M13" s="23" t="s">
        <v>7</v>
      </c>
      <c r="N13" s="23" t="s">
        <v>7</v>
      </c>
      <c r="O13" s="23" t="s">
        <v>7</v>
      </c>
      <c r="P13" s="23" t="s">
        <v>7</v>
      </c>
      <c r="Q13" s="23" t="s">
        <v>7</v>
      </c>
      <c r="R13" s="23" t="s">
        <v>7</v>
      </c>
      <c r="S13" s="37" t="s">
        <v>20</v>
      </c>
      <c r="T13" s="4"/>
      <c r="U13" s="4"/>
      <c r="V13" s="4"/>
      <c r="W13" s="4"/>
      <c r="X13" s="4"/>
    </row>
    <row r="14" spans="1:24" s="25" customFormat="1" ht="18.75">
      <c r="A14" s="21" t="s">
        <v>21</v>
      </c>
      <c r="B14" s="27">
        <v>-246588528</v>
      </c>
      <c r="C14" s="27">
        <v>-179205197</v>
      </c>
      <c r="D14" s="27">
        <v>-96135875</v>
      </c>
      <c r="E14" s="27">
        <v>-57904011</v>
      </c>
      <c r="F14" s="27">
        <v>-44053240</v>
      </c>
      <c r="G14" s="27">
        <v>-35081071</v>
      </c>
      <c r="H14" s="27">
        <v>-34329743</v>
      </c>
      <c r="I14" s="27">
        <v>-32408696</v>
      </c>
      <c r="J14" s="27">
        <v>-35825729</v>
      </c>
      <c r="K14" s="27">
        <f>'[1]قائمة الدخل'!$D$14</f>
        <v>-43685460</v>
      </c>
      <c r="L14" s="27">
        <v>-42778898</v>
      </c>
      <c r="M14" s="27">
        <v>-43838492</v>
      </c>
      <c r="N14" s="27">
        <v>-41982179</v>
      </c>
      <c r="O14" s="27">
        <v>-40088705</v>
      </c>
      <c r="P14" s="27">
        <v>-41605394</v>
      </c>
      <c r="Q14" s="27">
        <v>-42702959</v>
      </c>
      <c r="R14" s="27" t="s">
        <v>7</v>
      </c>
      <c r="S14" s="37" t="s">
        <v>22</v>
      </c>
      <c r="T14" s="4"/>
      <c r="U14" s="4"/>
      <c r="V14" s="4"/>
      <c r="W14" s="4"/>
      <c r="X14" s="4"/>
    </row>
    <row r="15" spans="1:24" s="25" customFormat="1" ht="16.5">
      <c r="A15" s="28" t="s">
        <v>23</v>
      </c>
      <c r="B15" s="29">
        <f t="shared" ref="B15:L15" si="1">SUM(B11:B14)</f>
        <v>-13521130933</v>
      </c>
      <c r="C15" s="29">
        <f t="shared" si="1"/>
        <v>-6304358551</v>
      </c>
      <c r="D15" s="29">
        <f t="shared" si="1"/>
        <v>-3811517107</v>
      </c>
      <c r="E15" s="29">
        <f t="shared" si="1"/>
        <v>-1748388706</v>
      </c>
      <c r="F15" s="29">
        <f t="shared" si="1"/>
        <v>-1585826907</v>
      </c>
      <c r="G15" s="29">
        <f t="shared" si="1"/>
        <v>-1200343809</v>
      </c>
      <c r="H15" s="29">
        <f t="shared" si="1"/>
        <v>-962294898</v>
      </c>
      <c r="I15" s="29">
        <f t="shared" si="1"/>
        <v>-674428200</v>
      </c>
      <c r="J15" s="29">
        <f t="shared" si="1"/>
        <v>-634233220</v>
      </c>
      <c r="K15" s="29">
        <f t="shared" si="1"/>
        <v>-455675926</v>
      </c>
      <c r="L15" s="29">
        <f t="shared" si="1"/>
        <v>-300646002</v>
      </c>
      <c r="M15" s="29">
        <f>M11+M14</f>
        <v>-266976342</v>
      </c>
      <c r="N15" s="29">
        <f>SUM(N11:N14)</f>
        <v>-387678977</v>
      </c>
      <c r="O15" s="29">
        <f>SUM(O11:O14)</f>
        <v>-482441197</v>
      </c>
      <c r="P15" s="29">
        <f>SUM(P11:P14)</f>
        <v>-450460916</v>
      </c>
      <c r="Q15" s="29">
        <f>SUM(Q11:Q14)</f>
        <v>-433414469</v>
      </c>
      <c r="R15" s="29">
        <f>-293351637</f>
        <v>-293351637</v>
      </c>
      <c r="S15" s="30" t="s">
        <v>24</v>
      </c>
      <c r="T15" s="4"/>
      <c r="U15" s="4"/>
      <c r="V15" s="4"/>
      <c r="W15" s="4"/>
      <c r="X15" s="4"/>
    </row>
    <row r="16" spans="1:24" s="25" customFormat="1" ht="16.5">
      <c r="A16" s="38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23"/>
      <c r="M16" s="33"/>
      <c r="N16" s="23"/>
      <c r="O16" s="23"/>
      <c r="P16" s="23"/>
      <c r="Q16" s="23"/>
      <c r="R16" s="23"/>
      <c r="S16" s="39"/>
      <c r="T16" s="4"/>
      <c r="U16" s="4"/>
      <c r="V16" s="4"/>
      <c r="W16" s="4"/>
      <c r="X16" s="4"/>
    </row>
    <row r="17" spans="1:21" ht="16.5">
      <c r="A17" s="28" t="s">
        <v>25</v>
      </c>
      <c r="B17" s="29">
        <f t="shared" ref="B17:L17" si="2">B15+B9</f>
        <v>3247145452</v>
      </c>
      <c r="C17" s="29">
        <f t="shared" si="2"/>
        <v>1494955393</v>
      </c>
      <c r="D17" s="29">
        <f t="shared" si="2"/>
        <v>1260132058</v>
      </c>
      <c r="E17" s="29">
        <f t="shared" si="2"/>
        <v>366638292</v>
      </c>
      <c r="F17" s="29">
        <f t="shared" si="2"/>
        <v>403071775</v>
      </c>
      <c r="G17" s="29">
        <f t="shared" si="2"/>
        <v>156532122</v>
      </c>
      <c r="H17" s="29">
        <f t="shared" si="2"/>
        <v>68613471</v>
      </c>
      <c r="I17" s="29">
        <f t="shared" si="2"/>
        <v>1179906</v>
      </c>
      <c r="J17" s="29">
        <f t="shared" si="2"/>
        <v>10271295</v>
      </c>
      <c r="K17" s="29">
        <f t="shared" si="2"/>
        <v>57545117</v>
      </c>
      <c r="L17" s="29">
        <f t="shared" si="2"/>
        <v>32712063</v>
      </c>
      <c r="M17" s="29">
        <f>M9+M15</f>
        <v>-27426695</v>
      </c>
      <c r="N17" s="29">
        <f>SUM(N9,N15)</f>
        <v>-9716241</v>
      </c>
      <c r="O17" s="29">
        <f>SUM(O9,O15)</f>
        <v>53535719</v>
      </c>
      <c r="P17" s="29">
        <f>SUM(P9,P15)</f>
        <v>64107952</v>
      </c>
      <c r="Q17" s="29">
        <f>SUM(Q9,Q15)</f>
        <v>38098704</v>
      </c>
      <c r="R17" s="29">
        <f>SUM(R9,R15)</f>
        <v>44474935</v>
      </c>
      <c r="S17" s="40" t="s">
        <v>26</v>
      </c>
    </row>
    <row r="18" spans="1:21" ht="18.75">
      <c r="A18" s="41" t="s">
        <v>27</v>
      </c>
      <c r="B18" s="27">
        <v>-544640576</v>
      </c>
      <c r="C18" s="27">
        <v>-251822098</v>
      </c>
      <c r="D18" s="27">
        <v>-204046376</v>
      </c>
      <c r="E18" s="27">
        <v>-65356979</v>
      </c>
      <c r="F18" s="27">
        <v>-68828136</v>
      </c>
      <c r="G18" s="27">
        <v>-26729138</v>
      </c>
      <c r="H18" s="27">
        <v>-12052204</v>
      </c>
      <c r="I18" s="27">
        <v>-693225</v>
      </c>
      <c r="J18" s="27">
        <v>-1969378</v>
      </c>
      <c r="K18" s="27">
        <f>'[1]قائمة الدخل'!$D$17</f>
        <v>-8883467</v>
      </c>
      <c r="L18" s="27" t="s">
        <v>7</v>
      </c>
      <c r="M18" s="27" t="s">
        <v>7</v>
      </c>
      <c r="N18" s="27" t="s">
        <v>7</v>
      </c>
      <c r="O18" s="27">
        <v>-5583457</v>
      </c>
      <c r="P18" s="27">
        <v>-5181634</v>
      </c>
      <c r="Q18" s="27">
        <f>SUM(-2450066)</f>
        <v>-2450066</v>
      </c>
      <c r="R18" s="27">
        <f>SUM(-4100526)</f>
        <v>-4100526</v>
      </c>
      <c r="S18" s="42" t="s">
        <v>28</v>
      </c>
    </row>
    <row r="19" spans="1:21" ht="16.5">
      <c r="A19" s="28" t="s">
        <v>29</v>
      </c>
      <c r="B19" s="29">
        <f t="shared" ref="B19:J19" si="3">SUM(B17:B18)</f>
        <v>2702504876</v>
      </c>
      <c r="C19" s="29">
        <f t="shared" si="3"/>
        <v>1243133295</v>
      </c>
      <c r="D19" s="29">
        <f t="shared" si="3"/>
        <v>1056085682</v>
      </c>
      <c r="E19" s="29">
        <f t="shared" si="3"/>
        <v>301281313</v>
      </c>
      <c r="F19" s="29">
        <f t="shared" si="3"/>
        <v>334243639</v>
      </c>
      <c r="G19" s="29">
        <f t="shared" si="3"/>
        <v>129802984</v>
      </c>
      <c r="H19" s="29">
        <f t="shared" si="3"/>
        <v>56561267</v>
      </c>
      <c r="I19" s="29">
        <f t="shared" si="3"/>
        <v>486681</v>
      </c>
      <c r="J19" s="29">
        <f t="shared" si="3"/>
        <v>8301917</v>
      </c>
      <c r="K19" s="29">
        <f>'[1]قائمة الدخل'!$D$18</f>
        <v>48661650</v>
      </c>
      <c r="L19" s="29">
        <v>32712063</v>
      </c>
      <c r="M19" s="29">
        <v>-27426695</v>
      </c>
      <c r="N19" s="29">
        <v>-9716241</v>
      </c>
      <c r="O19" s="29">
        <v>47952262</v>
      </c>
      <c r="P19" s="29">
        <v>58926318</v>
      </c>
      <c r="Q19" s="29">
        <f>SUM(Q17:Q18)</f>
        <v>35648638</v>
      </c>
      <c r="R19" s="29">
        <f>SUM(R17:R18)</f>
        <v>40374409</v>
      </c>
      <c r="S19" s="30" t="s">
        <v>30</v>
      </c>
    </row>
    <row r="20" spans="1:21" ht="18.75">
      <c r="A20" s="41" t="s">
        <v>31</v>
      </c>
      <c r="B20" s="27">
        <v>-50000000</v>
      </c>
      <c r="C20" s="27">
        <v>0</v>
      </c>
      <c r="D20" s="27">
        <v>0</v>
      </c>
      <c r="E20" s="27" t="s">
        <v>7</v>
      </c>
      <c r="F20" s="27" t="s">
        <v>7</v>
      </c>
      <c r="G20" s="27" t="s">
        <v>7</v>
      </c>
      <c r="H20" s="27" t="s">
        <v>7</v>
      </c>
      <c r="I20" s="27" t="s">
        <v>7</v>
      </c>
      <c r="J20" s="27" t="s">
        <v>7</v>
      </c>
      <c r="K20" s="27" t="s">
        <v>7</v>
      </c>
      <c r="L20" s="27" t="s">
        <v>7</v>
      </c>
      <c r="M20" s="27" t="s">
        <v>32</v>
      </c>
      <c r="N20" s="27" t="s">
        <v>32</v>
      </c>
      <c r="O20" s="27">
        <v>-4795226</v>
      </c>
      <c r="P20" s="27">
        <v>-5892632</v>
      </c>
      <c r="Q20" s="27">
        <f>SUM(-3564864)</f>
        <v>-3564864</v>
      </c>
      <c r="R20" s="27">
        <f>SUM(-4037441)</f>
        <v>-4037441</v>
      </c>
      <c r="S20" s="37" t="s">
        <v>33</v>
      </c>
    </row>
    <row r="21" spans="1:21" ht="16.5">
      <c r="A21" s="28" t="s">
        <v>34</v>
      </c>
      <c r="B21" s="29">
        <f t="shared" ref="B21:R21" si="4">SUM(B19:B20)</f>
        <v>2652504876</v>
      </c>
      <c r="C21" s="29">
        <f t="shared" si="4"/>
        <v>1243133295</v>
      </c>
      <c r="D21" s="29">
        <f t="shared" si="4"/>
        <v>1056085682</v>
      </c>
      <c r="E21" s="29">
        <f t="shared" si="4"/>
        <v>301281313</v>
      </c>
      <c r="F21" s="29">
        <f t="shared" si="4"/>
        <v>334243639</v>
      </c>
      <c r="G21" s="29">
        <f t="shared" si="4"/>
        <v>129802984</v>
      </c>
      <c r="H21" s="29">
        <f t="shared" si="4"/>
        <v>56561267</v>
      </c>
      <c r="I21" s="29">
        <f t="shared" si="4"/>
        <v>486681</v>
      </c>
      <c r="J21" s="29">
        <f t="shared" si="4"/>
        <v>8301917</v>
      </c>
      <c r="K21" s="29">
        <f t="shared" si="4"/>
        <v>48661650</v>
      </c>
      <c r="L21" s="29">
        <f t="shared" si="4"/>
        <v>32712063</v>
      </c>
      <c r="M21" s="29">
        <f t="shared" si="4"/>
        <v>-27426695</v>
      </c>
      <c r="N21" s="29">
        <f t="shared" si="4"/>
        <v>-9716241</v>
      </c>
      <c r="O21" s="29">
        <f t="shared" si="4"/>
        <v>43157036</v>
      </c>
      <c r="P21" s="29">
        <f t="shared" si="4"/>
        <v>53033686</v>
      </c>
      <c r="Q21" s="29">
        <f t="shared" si="4"/>
        <v>32083774</v>
      </c>
      <c r="R21" s="29">
        <f t="shared" si="4"/>
        <v>36336968</v>
      </c>
      <c r="S21" s="30" t="s">
        <v>35</v>
      </c>
    </row>
    <row r="22" spans="1:21" ht="18.75" customHeight="1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23"/>
      <c r="O22" s="23"/>
      <c r="P22" s="23"/>
      <c r="Q22" s="23"/>
      <c r="R22" s="23"/>
      <c r="S22" s="45"/>
    </row>
    <row r="23" spans="1:21" ht="16.5">
      <c r="A23" s="46" t="s">
        <v>36</v>
      </c>
      <c r="B23" s="47">
        <f>B21/'[3]نسب مالية'!B22</f>
        <v>265.25048759999999</v>
      </c>
      <c r="C23" s="47">
        <f>C21/'[3]نسب مالية'!C22</f>
        <v>621.56664750000004</v>
      </c>
      <c r="D23" s="47">
        <f>D21/'[3]نسب مالية'!D22</f>
        <v>528.04284099999995</v>
      </c>
      <c r="E23" s="47">
        <f>E21/'[3]نسب مالية'!E22</f>
        <v>150.64065650000001</v>
      </c>
      <c r="F23" s="47">
        <f>F21/'[3]نسب مالية'!F22</f>
        <v>167.12181949999999</v>
      </c>
      <c r="G23" s="47">
        <f>G21/'[4]نسب مالية'!B22</f>
        <v>64.901492000000005</v>
      </c>
      <c r="H23" s="47">
        <f>H21/'[3]نسب مالية'!H22</f>
        <v>28.2806335</v>
      </c>
      <c r="I23" s="48">
        <v>0.24</v>
      </c>
      <c r="J23" s="48">
        <v>4.1500000000000004</v>
      </c>
      <c r="K23" s="48" t="s">
        <v>37</v>
      </c>
      <c r="L23" s="49">
        <f t="shared" ref="L23:R23" si="5">L21/2000000</f>
        <v>16.3560315</v>
      </c>
      <c r="M23" s="49">
        <f t="shared" si="5"/>
        <v>-13.713347499999999</v>
      </c>
      <c r="N23" s="49">
        <f t="shared" si="5"/>
        <v>-4.8581205000000001</v>
      </c>
      <c r="O23" s="49">
        <f t="shared" si="5"/>
        <v>21.578517999999999</v>
      </c>
      <c r="P23" s="49">
        <f t="shared" si="5"/>
        <v>26.516843000000001</v>
      </c>
      <c r="Q23" s="49">
        <f t="shared" si="5"/>
        <v>16.041886999999999</v>
      </c>
      <c r="R23" s="49">
        <f t="shared" si="5"/>
        <v>18.168483999999999</v>
      </c>
      <c r="S23" s="50" t="s">
        <v>38</v>
      </c>
    </row>
    <row r="25" spans="1:21">
      <c r="A25" s="51" t="s">
        <v>39</v>
      </c>
      <c r="B25" s="51"/>
      <c r="C25" s="51"/>
      <c r="D25" s="51"/>
      <c r="E25" s="51"/>
      <c r="F25" s="51"/>
      <c r="G25" s="51"/>
      <c r="H25" s="51"/>
      <c r="I25" s="52"/>
      <c r="J25" s="51"/>
      <c r="K25" s="51"/>
      <c r="P25" s="53"/>
    </row>
    <row r="26" spans="1:21" ht="16.5">
      <c r="A26" s="55" t="s">
        <v>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6"/>
    </row>
    <row r="27" spans="1:21" ht="16.5">
      <c r="M27" s="11"/>
      <c r="N27" s="11"/>
      <c r="O27" s="11"/>
      <c r="P27" s="11"/>
      <c r="Q27" s="11"/>
      <c r="S27" s="11"/>
      <c r="T27" s="56"/>
    </row>
    <row r="28" spans="1:21">
      <c r="M28" s="11"/>
      <c r="N28" s="11"/>
      <c r="O28" s="11"/>
      <c r="P28" s="11"/>
      <c r="Q28" s="11"/>
      <c r="S28" s="11"/>
    </row>
    <row r="29" spans="1:21">
      <c r="M29" s="11"/>
      <c r="N29" s="11"/>
      <c r="O29" s="11"/>
      <c r="P29" s="11"/>
      <c r="Q29" s="11"/>
      <c r="S29" s="11"/>
    </row>
  </sheetData>
  <mergeCells count="1">
    <mergeCell ref="A26:S26"/>
  </mergeCells>
  <pageMargins left="0.3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الدخل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2024-06-05T12:52:33Z</dcterms:created>
  <dcterms:modified xsi:type="dcterms:W3CDTF">2024-06-05T12:52:47Z</dcterms:modified>
</cp:coreProperties>
</file>