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 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S40" i="1" l="1"/>
  <c r="R40" i="1"/>
  <c r="Q40" i="1"/>
  <c r="P40" i="1"/>
  <c r="M40" i="1"/>
  <c r="L40" i="1"/>
  <c r="J40" i="1"/>
  <c r="I40" i="1"/>
  <c r="G40" i="1"/>
  <c r="F40" i="1"/>
  <c r="E40" i="1"/>
  <c r="D40" i="1"/>
  <c r="C40" i="1"/>
  <c r="S38" i="1"/>
  <c r="R38" i="1"/>
  <c r="Q38" i="1"/>
  <c r="P38" i="1"/>
  <c r="O38" i="1"/>
  <c r="N38" i="1"/>
  <c r="K38" i="1"/>
  <c r="J38" i="1"/>
  <c r="I38" i="1"/>
  <c r="H38" i="1"/>
  <c r="G38" i="1"/>
  <c r="F38" i="1"/>
  <c r="E38" i="1"/>
  <c r="D38" i="1"/>
  <c r="C38" i="1"/>
  <c r="B38" i="1"/>
  <c r="M37" i="1"/>
  <c r="L37" i="1"/>
  <c r="M36" i="1"/>
  <c r="M38" i="1" s="1"/>
  <c r="L36" i="1"/>
  <c r="L38" i="1" s="1"/>
  <c r="Q34" i="1"/>
  <c r="P34" i="1"/>
  <c r="O34" i="1"/>
  <c r="S33" i="1"/>
  <c r="R33" i="1"/>
  <c r="M33" i="1"/>
  <c r="L33" i="1"/>
  <c r="Q29" i="1"/>
  <c r="P29" i="1"/>
  <c r="O29" i="1"/>
  <c r="N29" i="1"/>
  <c r="K29" i="1"/>
  <c r="J29" i="1"/>
  <c r="I29" i="1"/>
  <c r="H29" i="1"/>
  <c r="G29" i="1"/>
  <c r="F29" i="1"/>
  <c r="E29" i="1"/>
  <c r="D29" i="1"/>
  <c r="C29" i="1"/>
  <c r="B29" i="1"/>
  <c r="S27" i="1"/>
  <c r="R27" i="1"/>
  <c r="M27" i="1"/>
  <c r="S26" i="1"/>
  <c r="R26" i="1"/>
  <c r="M26" i="1"/>
  <c r="R25" i="1"/>
  <c r="M25" i="1"/>
  <c r="L25" i="1"/>
  <c r="S24" i="1"/>
  <c r="R24" i="1"/>
  <c r="M24" i="1"/>
  <c r="L24" i="1"/>
  <c r="S23" i="1"/>
  <c r="S29" i="1" s="1"/>
  <c r="R23" i="1"/>
  <c r="R29" i="1" s="1"/>
  <c r="M23" i="1"/>
  <c r="M29" i="1" s="1"/>
  <c r="L23" i="1"/>
  <c r="L29" i="1" s="1"/>
  <c r="R19" i="1"/>
  <c r="M19" i="1"/>
  <c r="L19" i="1"/>
  <c r="R18" i="1"/>
  <c r="M18" i="1"/>
  <c r="L18" i="1"/>
  <c r="S17" i="1"/>
  <c r="R17" i="1"/>
  <c r="M17" i="1"/>
  <c r="L17" i="1"/>
  <c r="M16" i="1"/>
  <c r="L16" i="1"/>
  <c r="Q12" i="1"/>
  <c r="Q14" i="1" s="1"/>
  <c r="Q21" i="1" s="1"/>
  <c r="P12" i="1"/>
  <c r="P14" i="1" s="1"/>
  <c r="P21" i="1" s="1"/>
  <c r="O12" i="1"/>
  <c r="O14" i="1" s="1"/>
  <c r="O21" i="1" s="1"/>
  <c r="N12" i="1"/>
  <c r="N14" i="1" s="1"/>
  <c r="N21" i="1" s="1"/>
  <c r="N31" i="1" s="1"/>
  <c r="N34" i="1" s="1"/>
  <c r="K12" i="1"/>
  <c r="K14" i="1" s="1"/>
  <c r="K21" i="1" s="1"/>
  <c r="J12" i="1"/>
  <c r="J14" i="1" s="1"/>
  <c r="J21" i="1" s="1"/>
  <c r="I12" i="1"/>
  <c r="I14" i="1" s="1"/>
  <c r="I21" i="1" s="1"/>
  <c r="H12" i="1"/>
  <c r="H14" i="1" s="1"/>
  <c r="H21" i="1" s="1"/>
  <c r="G12" i="1"/>
  <c r="G14" i="1" s="1"/>
  <c r="G21" i="1" s="1"/>
  <c r="F12" i="1"/>
  <c r="F14" i="1" s="1"/>
  <c r="F21" i="1" s="1"/>
  <c r="E12" i="1"/>
  <c r="E14" i="1" s="1"/>
  <c r="E21" i="1" s="1"/>
  <c r="D12" i="1"/>
  <c r="D14" i="1" s="1"/>
  <c r="D21" i="1" s="1"/>
  <c r="C12" i="1"/>
  <c r="C14" i="1" s="1"/>
  <c r="C21" i="1" s="1"/>
  <c r="B12" i="1"/>
  <c r="B14" i="1" s="1"/>
  <c r="B21" i="1" s="1"/>
  <c r="S11" i="1"/>
  <c r="S12" i="1" s="1"/>
  <c r="R11" i="1"/>
  <c r="R12" i="1" s="1"/>
  <c r="R14" i="1" s="1"/>
  <c r="R21" i="1" s="1"/>
  <c r="M11" i="1"/>
  <c r="L11" i="1"/>
  <c r="M10" i="1"/>
  <c r="M12" i="1" s="1"/>
  <c r="L10" i="1"/>
  <c r="L12" i="1" s="1"/>
  <c r="R8" i="1"/>
  <c r="Q8" i="1"/>
  <c r="P8" i="1"/>
  <c r="O8" i="1"/>
  <c r="N8" i="1"/>
  <c r="K8" i="1"/>
  <c r="J8" i="1"/>
  <c r="I8" i="1"/>
  <c r="H8" i="1"/>
  <c r="G8" i="1"/>
  <c r="F8" i="1"/>
  <c r="E8" i="1"/>
  <c r="D8" i="1"/>
  <c r="C8" i="1"/>
  <c r="B8" i="1"/>
  <c r="S7" i="1"/>
  <c r="S8" i="1" s="1"/>
  <c r="M7" i="1"/>
  <c r="L7" i="1"/>
  <c r="M6" i="1"/>
  <c r="M8" i="1" s="1"/>
  <c r="L6" i="1"/>
  <c r="L8" i="1" s="1"/>
  <c r="M14" i="1" l="1"/>
  <c r="M21" i="1" s="1"/>
  <c r="S14" i="1"/>
  <c r="S21" i="1" s="1"/>
  <c r="M31" i="1"/>
  <c r="M34" i="1" s="1"/>
  <c r="S31" i="1"/>
  <c r="B31" i="1"/>
  <c r="B34" i="1" s="1"/>
  <c r="D31" i="1"/>
  <c r="D34" i="1" s="1"/>
  <c r="F31" i="1"/>
  <c r="F34" i="1" s="1"/>
  <c r="H31" i="1"/>
  <c r="H34" i="1" s="1"/>
  <c r="J31" i="1"/>
  <c r="J34" i="1" s="1"/>
  <c r="L14" i="1"/>
  <c r="L21" i="1" s="1"/>
  <c r="L31" i="1"/>
  <c r="L34" i="1" s="1"/>
  <c r="R31" i="1"/>
  <c r="R34" i="1" s="1"/>
  <c r="C31" i="1"/>
  <c r="C34" i="1" s="1"/>
  <c r="E31" i="1"/>
  <c r="E34" i="1" s="1"/>
  <c r="G31" i="1"/>
  <c r="G34" i="1" s="1"/>
  <c r="I31" i="1"/>
  <c r="I34" i="1" s="1"/>
  <c r="K31" i="1"/>
  <c r="K34" i="1" s="1"/>
  <c r="S34" i="1"/>
</calcChain>
</file>

<file path=xl/comments1.xml><?xml version="1.0" encoding="utf-8"?>
<comments xmlns="http://schemas.openxmlformats.org/spreadsheetml/2006/main">
  <authors>
    <author>ohasan</author>
  </authors>
  <commentList>
    <comment ref="A30" authorId="0">
      <text>
        <r>
          <rPr>
            <b/>
            <sz val="9"/>
            <color indexed="81"/>
            <rFont val="Tahoma"/>
            <family val="2"/>
          </rPr>
          <t>ohasan:</t>
        </r>
        <r>
          <rPr>
            <sz val="9"/>
            <color indexed="81"/>
            <rFont val="Tahoma"/>
            <family val="2"/>
          </rPr>
          <t xml:space="preserve">
الاسم والترجمة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ohasan:</t>
        </r>
        <r>
          <rPr>
            <sz val="9"/>
            <color indexed="81"/>
            <rFont val="Tahoma"/>
            <family val="2"/>
          </rPr>
          <t xml:space="preserve">
تعديل الاسم</t>
        </r>
      </text>
    </comment>
  </commentList>
</comments>
</file>

<file path=xl/sharedStrings.xml><?xml version="1.0" encoding="utf-8"?>
<sst xmlns="http://schemas.openxmlformats.org/spreadsheetml/2006/main" count="65" uniqueCount="64">
  <si>
    <t>بنك بيمو السعودي الفرنسي (BBSF)</t>
  </si>
  <si>
    <t xml:space="preserve">قائمة الدخل </t>
  </si>
  <si>
    <t>Statement of Income</t>
  </si>
  <si>
    <t>بعد تطبيق المعيار رقم 9</t>
  </si>
  <si>
    <t>البيان</t>
  </si>
  <si>
    <t>الفوائد الدائنة</t>
  </si>
  <si>
    <t>Interest Income</t>
  </si>
  <si>
    <t xml:space="preserve">الفوائد المدينة </t>
  </si>
  <si>
    <t>Interest Expense</t>
  </si>
  <si>
    <t>صافي الدخل من الفوائد</t>
  </si>
  <si>
    <t>Net interest income</t>
  </si>
  <si>
    <t xml:space="preserve">العمولات والرسوم الدائنة </t>
  </si>
  <si>
    <t>Commissions and Fees Income</t>
  </si>
  <si>
    <t xml:space="preserve">العمولات والرسوم المدينة </t>
  </si>
  <si>
    <t>Commissions and Fees Expense</t>
  </si>
  <si>
    <t xml:space="preserve">صافي الدخل من العمولات والرسوم </t>
  </si>
  <si>
    <t>Net Income from Fees and Commissions</t>
  </si>
  <si>
    <t>صافي الدخل من الفوائد والعمولات والرسوم</t>
  </si>
  <si>
    <t>Net Income from Interest, Fees and Commissions</t>
  </si>
  <si>
    <t xml:space="preserve">صافي (خسائر) أرباح تشغيلية ناتجة عن تعاملات بالعملات الأجنبية </t>
  </si>
  <si>
    <t>Net gains arising from dealing in foreign currencies</t>
  </si>
  <si>
    <t>أرباح (خسائر) غير محققة  ناتجة تقييم مركز القطع البنيوي</t>
  </si>
  <si>
    <t>Unrealized foreign exchange gain (Losses) on structural position</t>
  </si>
  <si>
    <t xml:space="preserve">صافي أرباح (خسائر)  موجودات مالية للمتاجرة </t>
  </si>
  <si>
    <t>Gain from held to maturity financial assets</t>
  </si>
  <si>
    <t>أرباح موجودات مالية متوفرة للبيع</t>
  </si>
  <si>
    <t>Gain from available for sale financial assets</t>
  </si>
  <si>
    <t xml:space="preserve"> إيرادات تشغيلية اخرى </t>
  </si>
  <si>
    <t>Other operating income</t>
  </si>
  <si>
    <t xml:space="preserve">إجمالي الدخل التشغيلي </t>
  </si>
  <si>
    <t>Total operating income</t>
  </si>
  <si>
    <t xml:space="preserve">نفقات الموظفين </t>
  </si>
  <si>
    <t>Employees Expenses</t>
  </si>
  <si>
    <t>استهلاكات موجودات ثابتة</t>
  </si>
  <si>
    <t>Depreciation of fixed assets</t>
  </si>
  <si>
    <t>اطفاءات موجودات غير ملموسة</t>
  </si>
  <si>
    <t>Amortization of intangible assets</t>
  </si>
  <si>
    <t xml:space="preserve"> مخصص تدني الخسائر الائتمانية </t>
  </si>
  <si>
    <t>Credit loss expense</t>
  </si>
  <si>
    <t xml:space="preserve">مخصصات متنوعة </t>
  </si>
  <si>
    <t>-</t>
  </si>
  <si>
    <t>Miscellaneous provisions</t>
  </si>
  <si>
    <t xml:space="preserve">مصاريف تشغيلية اخرى </t>
  </si>
  <si>
    <t>Other operating expenses</t>
  </si>
  <si>
    <t xml:space="preserve">إجمالي المصروفات التشغيلية </t>
  </si>
  <si>
    <t>Total other operating expenses</t>
  </si>
  <si>
    <t>حصة البنك من ربح شركات حليفة</t>
  </si>
  <si>
    <t>Bank's share of Affiliate companies</t>
  </si>
  <si>
    <t>الربح (الخسارة) قبل الضريبة</t>
  </si>
  <si>
    <t>Profit for the year before tax</t>
  </si>
  <si>
    <t xml:space="preserve"> إيراد / (مصروف) ضريبة الدخل </t>
  </si>
  <si>
    <t>Net Income / (Expense) Income Tax</t>
  </si>
  <si>
    <t xml:space="preserve">صافي الربح  </t>
  </si>
  <si>
    <t>Net Income</t>
  </si>
  <si>
    <t>العائد الى</t>
  </si>
  <si>
    <t>Return to:</t>
  </si>
  <si>
    <t>مساهمي البنك</t>
  </si>
  <si>
    <t>Sharholders Equity</t>
  </si>
  <si>
    <t>حقوق الأقلية</t>
  </si>
  <si>
    <t>Non-controlling interest</t>
  </si>
  <si>
    <t>عائد السهم (ل.س)*</t>
  </si>
  <si>
    <t>Earnings Per Share (SP)*</t>
  </si>
  <si>
    <t>تم تعديل عائد السهم للسنوات السابقة بناء على عملية التجزئة التي تمت على سهم الشركة بتاريخ 29/5/2012 لتصبح قيمة السهم 100 ل.س بدلاً من 500 ل.س</t>
  </si>
  <si>
    <t>The earnings per share have been adjusted for the previous years  based on the split process on 29/5/2012 that modified the nominal value per share from 500 SP to 100 SP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</si>
</sst>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\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0"/>
      <name val="Arabic Transparent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4"/>
      <color theme="1"/>
      <name val="Arabic Transparent"/>
    </font>
    <font>
      <b/>
      <sz val="13"/>
      <color theme="0"/>
      <name val="Arabic Transparent"/>
      <charset val="178"/>
    </font>
    <font>
      <b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3"/>
      <color theme="1"/>
      <name val="Arabic Transparent"/>
    </font>
    <font>
      <sz val="13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164" fontId="5" fillId="3" borderId="1" xfId="1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3" fillId="0" borderId="3" xfId="0" applyFont="1" applyBorder="1"/>
    <xf numFmtId="164" fontId="3" fillId="0" borderId="3" xfId="1" applyNumberFormat="1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3" fontId="3" fillId="0" borderId="3" xfId="0" applyNumberFormat="1" applyFont="1" applyBorder="1"/>
    <xf numFmtId="164" fontId="3" fillId="0" borderId="3" xfId="1" applyNumberFormat="1" applyFont="1" applyBorder="1" applyAlignment="1">
      <alignment horizontal="center"/>
    </xf>
    <xf numFmtId="37" fontId="3" fillId="0" borderId="3" xfId="0" applyNumberFormat="1" applyFont="1" applyBorder="1"/>
    <xf numFmtId="41" fontId="3" fillId="0" borderId="3" xfId="2" applyNumberFormat="1" applyFont="1" applyFill="1" applyBorder="1"/>
    <xf numFmtId="164" fontId="8" fillId="0" borderId="3" xfId="1" applyNumberFormat="1" applyFont="1" applyFill="1" applyBorder="1" applyAlignment="1">
      <alignment horizontal="center"/>
    </xf>
    <xf numFmtId="41" fontId="8" fillId="0" borderId="3" xfId="2" applyNumberFormat="1" applyFont="1" applyFill="1" applyBorder="1"/>
    <xf numFmtId="0" fontId="6" fillId="2" borderId="3" xfId="0" applyFont="1" applyFill="1" applyBorder="1" applyAlignment="1">
      <alignment horizontal="right" vertical="center"/>
    </xf>
    <xf numFmtId="164" fontId="6" fillId="2" borderId="3" xfId="1" applyNumberFormat="1" applyFont="1" applyFill="1" applyBorder="1" applyAlignment="1">
      <alignment horizontal="center"/>
    </xf>
    <xf numFmtId="41" fontId="6" fillId="2" borderId="3" xfId="2" applyNumberFormat="1" applyFont="1" applyFill="1" applyBorder="1" applyAlignment="1"/>
    <xf numFmtId="0" fontId="6" fillId="2" borderId="3" xfId="0" applyFont="1" applyFill="1" applyBorder="1" applyAlignment="1">
      <alignment horizontal="left" vertical="center"/>
    </xf>
    <xf numFmtId="41" fontId="6" fillId="2" borderId="3" xfId="2" applyNumberFormat="1" applyFont="1" applyFill="1" applyBorder="1"/>
    <xf numFmtId="164" fontId="7" fillId="0" borderId="3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7" fontId="7" fillId="0" borderId="3" xfId="0" applyNumberFormat="1" applyFont="1" applyBorder="1"/>
    <xf numFmtId="0" fontId="3" fillId="0" borderId="3" xfId="0" applyFont="1" applyFill="1" applyBorder="1"/>
    <xf numFmtId="164" fontId="3" fillId="0" borderId="3" xfId="1" applyNumberFormat="1" applyFont="1" applyFill="1" applyBorder="1" applyAlignment="1">
      <alignment horizontal="center"/>
    </xf>
    <xf numFmtId="164" fontId="8" fillId="0" borderId="3" xfId="0" applyNumberFormat="1" applyFont="1" applyFill="1" applyBorder="1"/>
    <xf numFmtId="43" fontId="3" fillId="0" borderId="3" xfId="1" applyFont="1" applyBorder="1"/>
    <xf numFmtId="164" fontId="3" fillId="0" borderId="3" xfId="1" applyNumberFormat="1" applyFont="1" applyFill="1" applyBorder="1" applyAlignment="1">
      <alignment horizontal="right"/>
    </xf>
    <xf numFmtId="164" fontId="3" fillId="0" borderId="3" xfId="1" applyNumberFormat="1" applyFont="1" applyFill="1" applyBorder="1"/>
    <xf numFmtId="41" fontId="3" fillId="0" borderId="3" xfId="2" applyNumberFormat="1" applyFont="1" applyFill="1" applyBorder="1" applyAlignment="1">
      <alignment horizontal="right"/>
    </xf>
    <xf numFmtId="164" fontId="8" fillId="0" borderId="3" xfId="1" applyNumberFormat="1" applyFont="1" applyFill="1" applyBorder="1" applyAlignment="1">
      <alignment horizontal="right"/>
    </xf>
    <xf numFmtId="164" fontId="8" fillId="0" borderId="3" xfId="1" applyNumberFormat="1" applyFont="1" applyFill="1" applyBorder="1"/>
    <xf numFmtId="164" fontId="6" fillId="2" borderId="3" xfId="1" applyNumberFormat="1" applyFont="1" applyFill="1" applyBorder="1" applyAlignment="1">
      <alignment horizontal="right"/>
    </xf>
    <xf numFmtId="164" fontId="6" fillId="2" borderId="3" xfId="1" applyNumberFormat="1" applyFont="1" applyFill="1" applyBorder="1" applyAlignment="1"/>
    <xf numFmtId="164" fontId="9" fillId="0" borderId="3" xfId="1" applyNumberFormat="1" applyFont="1" applyFill="1" applyBorder="1" applyAlignment="1">
      <alignment horizontal="right"/>
    </xf>
    <xf numFmtId="164" fontId="9" fillId="0" borderId="3" xfId="1" applyNumberFormat="1" applyFont="1" applyFill="1" applyBorder="1"/>
    <xf numFmtId="166" fontId="9" fillId="0" borderId="3" xfId="1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7" fontId="9" fillId="0" borderId="3" xfId="0" applyNumberFormat="1" applyFont="1" applyBorder="1"/>
    <xf numFmtId="37" fontId="7" fillId="4" borderId="3" xfId="0" applyNumberFormat="1" applyFont="1" applyFill="1" applyBorder="1"/>
    <xf numFmtId="164" fontId="7" fillId="4" borderId="3" xfId="1" applyNumberFormat="1" applyFont="1" applyFill="1" applyBorder="1"/>
    <xf numFmtId="37" fontId="7" fillId="4" borderId="3" xfId="0" applyNumberFormat="1" applyFont="1" applyFill="1" applyBorder="1" applyAlignment="1">
      <alignment horizontal="center"/>
    </xf>
    <xf numFmtId="37" fontId="3" fillId="4" borderId="3" xfId="0" applyNumberFormat="1" applyFont="1" applyFill="1" applyBorder="1"/>
    <xf numFmtId="164" fontId="3" fillId="4" borderId="3" xfId="1" applyNumberFormat="1" applyFont="1" applyFill="1" applyBorder="1"/>
    <xf numFmtId="37" fontId="3" fillId="4" borderId="3" xfId="0" applyNumberFormat="1" applyFont="1" applyFill="1" applyBorder="1" applyAlignment="1">
      <alignment horizontal="center"/>
    </xf>
    <xf numFmtId="41" fontId="8" fillId="0" borderId="3" xfId="2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right" vertical="center"/>
    </xf>
    <xf numFmtId="43" fontId="6" fillId="2" borderId="4" xfId="1" applyNumberFormat="1" applyFont="1" applyFill="1" applyBorder="1" applyAlignment="1">
      <alignment horizontal="right" vertical="center"/>
    </xf>
    <xf numFmtId="43" fontId="6" fillId="2" borderId="4" xfId="0" applyNumberFormat="1" applyFont="1" applyFill="1" applyBorder="1" applyAlignment="1">
      <alignment horizontal="right" vertical="center"/>
    </xf>
    <xf numFmtId="43" fontId="6" fillId="2" borderId="4" xfId="0" applyNumberFormat="1" applyFont="1" applyFill="1" applyBorder="1"/>
    <xf numFmtId="0" fontId="6" fillId="2" borderId="4" xfId="0" applyFont="1" applyFill="1" applyBorder="1" applyAlignment="1">
      <alignment horizontal="left" vertical="center"/>
    </xf>
    <xf numFmtId="0" fontId="7" fillId="0" borderId="0" xfId="0" applyFont="1"/>
    <xf numFmtId="0" fontId="10" fillId="0" borderId="0" xfId="0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Alignment="1"/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BBSF/BBSF%20Financial%20Statements%20as%20of%20December%2031,%202014%20Arabic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MO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83;&#1604;&#1610;&#1604;%20&#1575;&#1604;&#1588;&#1585;&#1603;&#1575;&#1578;%202012%20&#1606;&#1607;&#1575;&#1574;&#1610;/BBSF-2012/BBSF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S"/>
      <sheetName val="2.A. IS"/>
      <sheetName val="2.B. CIS"/>
      <sheetName val="3.Equity"/>
      <sheetName val="4. Cash Flow"/>
    </sheetNames>
    <sheetDataSet>
      <sheetData sheetId="0" refreshError="1"/>
      <sheetData sheetId="1" refreshError="1">
        <row r="10">
          <cell r="C10">
            <v>2862087407</v>
          </cell>
          <cell r="E10">
            <v>3234957091</v>
          </cell>
        </row>
        <row r="11">
          <cell r="C11">
            <v>-1508356830</v>
          </cell>
          <cell r="E11">
            <v>-1609870448</v>
          </cell>
        </row>
        <row r="14">
          <cell r="C14">
            <v>1148119904</v>
          </cell>
          <cell r="E14">
            <v>1191764747</v>
          </cell>
        </row>
        <row r="15">
          <cell r="C15">
            <v>-221942615</v>
          </cell>
          <cell r="E15">
            <v>-68850397</v>
          </cell>
        </row>
        <row r="20">
          <cell r="C20">
            <v>495961464</v>
          </cell>
          <cell r="E20">
            <v>497257384</v>
          </cell>
        </row>
        <row r="21">
          <cell r="C21">
            <v>2885375461</v>
          </cell>
          <cell r="E21">
            <v>2367277566</v>
          </cell>
        </row>
        <row r="22">
          <cell r="C22">
            <v>4367189</v>
          </cell>
          <cell r="E22">
            <v>-729912</v>
          </cell>
        </row>
        <row r="23">
          <cell r="C23">
            <v>4679500</v>
          </cell>
          <cell r="E23">
            <v>3400000</v>
          </cell>
        </row>
        <row r="28">
          <cell r="C28">
            <v>-1314734174</v>
          </cell>
          <cell r="E28">
            <v>-1389701436</v>
          </cell>
        </row>
        <row r="29">
          <cell r="C29">
            <v>-208730336</v>
          </cell>
          <cell r="E29">
            <v>-187950694</v>
          </cell>
        </row>
        <row r="30">
          <cell r="C30">
            <v>-14382533</v>
          </cell>
          <cell r="E30">
            <v>-19839610</v>
          </cell>
        </row>
        <row r="31">
          <cell r="C31">
            <v>-1465339316</v>
          </cell>
        </row>
        <row r="32">
          <cell r="C32">
            <v>-30098148</v>
          </cell>
        </row>
        <row r="39">
          <cell r="C39">
            <v>514896</v>
          </cell>
          <cell r="E39">
            <v>-72253848</v>
          </cell>
        </row>
        <row r="43">
          <cell r="C43">
            <v>1972531776</v>
          </cell>
          <cell r="E43">
            <v>2315418356</v>
          </cell>
        </row>
        <row r="44">
          <cell r="C44">
            <v>6738738</v>
          </cell>
          <cell r="E44">
            <v>17077927</v>
          </cell>
        </row>
        <row r="47">
          <cell r="C47">
            <v>39.450000000000003</v>
          </cell>
          <cell r="E47">
            <v>46.30836712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I31">
            <v>55000000</v>
          </cell>
          <cell r="J31">
            <v>50000000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دفقات"/>
      <sheetName val="نسب مالية"/>
    </sheetNames>
    <sheetDataSet>
      <sheetData sheetId="0"/>
      <sheetData sheetId="1">
        <row r="32">
          <cell r="D32">
            <v>37050000</v>
          </cell>
          <cell r="E32">
            <v>32500000</v>
          </cell>
          <cell r="F32">
            <v>25000000</v>
          </cell>
          <cell r="G32">
            <v>17500000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4"/>
  <sheetViews>
    <sheetView rightToLeft="1" tabSelected="1" zoomScaleNormal="100" zoomScaleSheetLayoutView="100" workbookViewId="0"/>
  </sheetViews>
  <sheetFormatPr defaultColWidth="9.140625" defaultRowHeight="16.5"/>
  <cols>
    <col min="1" max="1" width="54.7109375" style="2" bestFit="1" customWidth="1"/>
    <col min="2" max="3" width="22.5703125" style="2" customWidth="1"/>
    <col min="4" max="4" width="25" style="2" customWidth="1"/>
    <col min="5" max="5" width="20" style="2" customWidth="1"/>
    <col min="6" max="6" width="20" style="3" customWidth="1"/>
    <col min="7" max="7" width="23" style="3" bestFit="1" customWidth="1"/>
    <col min="8" max="8" width="19.5703125" style="2" bestFit="1" customWidth="1"/>
    <col min="9" max="9" width="19.140625" style="2" customWidth="1"/>
    <col min="10" max="10" width="19.5703125" style="4" customWidth="1"/>
    <col min="11" max="11" width="19.5703125" style="2" customWidth="1"/>
    <col min="12" max="19" width="19.140625" style="2" customWidth="1"/>
    <col min="20" max="20" width="56.42578125" style="2" customWidth="1"/>
    <col min="21" max="16384" width="9.140625" style="2"/>
  </cols>
  <sheetData>
    <row r="1" spans="1:20">
      <c r="A1" s="1" t="s">
        <v>0</v>
      </c>
      <c r="B1" s="1"/>
      <c r="C1" s="1"/>
      <c r="D1" s="1"/>
    </row>
    <row r="2" spans="1:20" ht="18">
      <c r="A2" s="5" t="s">
        <v>1</v>
      </c>
      <c r="B2" s="5"/>
      <c r="C2" s="5"/>
      <c r="D2" s="5"/>
      <c r="E2" s="5"/>
      <c r="F2" s="6"/>
      <c r="G2" s="6"/>
      <c r="H2" s="5"/>
      <c r="I2" s="5"/>
      <c r="J2" s="7"/>
      <c r="K2" s="5"/>
      <c r="L2" s="5"/>
      <c r="M2" s="5"/>
      <c r="N2" s="5"/>
      <c r="O2" s="5"/>
      <c r="P2" s="5"/>
      <c r="Q2" s="5"/>
      <c r="R2" s="5"/>
      <c r="S2" s="5"/>
      <c r="T2" s="8" t="s">
        <v>2</v>
      </c>
    </row>
    <row r="3" spans="1:20" ht="18">
      <c r="A3" s="9"/>
      <c r="B3" s="9"/>
      <c r="C3" s="9"/>
      <c r="D3" s="10"/>
      <c r="E3" s="11" t="s">
        <v>3</v>
      </c>
      <c r="F3" s="11"/>
      <c r="G3" s="11"/>
      <c r="H3" s="9"/>
      <c r="I3" s="9"/>
      <c r="J3" s="12"/>
      <c r="K3" s="9"/>
      <c r="L3" s="9"/>
      <c r="M3" s="9"/>
    </row>
    <row r="4" spans="1:20" s="4" customFormat="1">
      <c r="A4" s="13" t="s">
        <v>4</v>
      </c>
      <c r="B4" s="14">
        <v>2023</v>
      </c>
      <c r="C4" s="14">
        <v>2022</v>
      </c>
      <c r="D4" s="14">
        <v>2021</v>
      </c>
      <c r="E4" s="14">
        <v>2020</v>
      </c>
      <c r="F4" s="15">
        <v>2019</v>
      </c>
      <c r="G4" s="15">
        <v>2018</v>
      </c>
      <c r="H4" s="15">
        <v>2018</v>
      </c>
      <c r="I4" s="15">
        <v>2017</v>
      </c>
      <c r="J4" s="15">
        <v>2016</v>
      </c>
      <c r="K4" s="15">
        <v>2015</v>
      </c>
      <c r="L4" s="15">
        <v>2014</v>
      </c>
      <c r="M4" s="15">
        <v>2013</v>
      </c>
      <c r="N4" s="15">
        <v>2012</v>
      </c>
      <c r="O4" s="15">
        <v>2011</v>
      </c>
      <c r="P4" s="15">
        <v>2010</v>
      </c>
      <c r="Q4" s="15">
        <v>2009</v>
      </c>
      <c r="R4" s="15">
        <v>2008</v>
      </c>
      <c r="S4" s="15">
        <v>2007</v>
      </c>
      <c r="T4" s="16" t="s">
        <v>2</v>
      </c>
    </row>
    <row r="5" spans="1:20">
      <c r="A5" s="17"/>
      <c r="B5" s="17"/>
      <c r="C5" s="17"/>
      <c r="D5" s="17"/>
      <c r="E5" s="17"/>
      <c r="F5" s="18"/>
      <c r="G5" s="18"/>
      <c r="H5" s="17"/>
      <c r="I5" s="17"/>
      <c r="J5" s="19"/>
      <c r="K5" s="17"/>
      <c r="L5" s="17"/>
      <c r="M5" s="17"/>
      <c r="N5" s="17"/>
      <c r="O5" s="20"/>
      <c r="P5" s="17"/>
      <c r="Q5" s="17"/>
      <c r="R5" s="21"/>
      <c r="S5" s="21"/>
      <c r="T5" s="21"/>
    </row>
    <row r="6" spans="1:20">
      <c r="A6" s="17" t="s">
        <v>5</v>
      </c>
      <c r="B6" s="22">
        <v>83050118596</v>
      </c>
      <c r="C6" s="22">
        <v>45384487107</v>
      </c>
      <c r="D6" s="22">
        <v>31337728839</v>
      </c>
      <c r="E6" s="22">
        <v>19332177638</v>
      </c>
      <c r="F6" s="22">
        <v>16716580951</v>
      </c>
      <c r="G6" s="22">
        <v>12474891783</v>
      </c>
      <c r="H6" s="23">
        <v>12474891783</v>
      </c>
      <c r="I6" s="23">
        <v>8939116505</v>
      </c>
      <c r="J6" s="23">
        <v>6673983396</v>
      </c>
      <c r="K6" s="23">
        <v>4788667712</v>
      </c>
      <c r="L6" s="23">
        <f>'[1]2.A. IS'!E10</f>
        <v>3234957091</v>
      </c>
      <c r="M6" s="23">
        <f>'[1]2.A. IS'!C10</f>
        <v>2862087407</v>
      </c>
      <c r="N6" s="23">
        <v>3127923789</v>
      </c>
      <c r="O6" s="23">
        <v>3546309657</v>
      </c>
      <c r="P6" s="24">
        <v>3225730215</v>
      </c>
      <c r="Q6" s="24">
        <v>3289776458</v>
      </c>
      <c r="R6" s="24">
        <v>3524518433</v>
      </c>
      <c r="S6" s="24">
        <v>3342830002</v>
      </c>
      <c r="T6" s="24" t="s">
        <v>6</v>
      </c>
    </row>
    <row r="7" spans="1:20" ht="18.75">
      <c r="A7" s="17" t="s">
        <v>7</v>
      </c>
      <c r="B7" s="25">
        <v>-24490073015</v>
      </c>
      <c r="C7" s="25">
        <v>-19379121928</v>
      </c>
      <c r="D7" s="25">
        <v>-10204585033</v>
      </c>
      <c r="E7" s="25">
        <v>-7722865053</v>
      </c>
      <c r="F7" s="25">
        <v>-4814237673</v>
      </c>
      <c r="G7" s="25">
        <v>-4108473726</v>
      </c>
      <c r="H7" s="26">
        <v>-4108473726</v>
      </c>
      <c r="I7" s="26">
        <v>-2565265133</v>
      </c>
      <c r="J7" s="26">
        <v>-1802612831</v>
      </c>
      <c r="K7" s="26">
        <v>-1550895801</v>
      </c>
      <c r="L7" s="26">
        <f>'[1]2.A. IS'!E11</f>
        <v>-1609870448</v>
      </c>
      <c r="M7" s="26">
        <f>'[1]2.A. IS'!C11</f>
        <v>-1508356830</v>
      </c>
      <c r="N7" s="26">
        <v>-1539318214</v>
      </c>
      <c r="O7" s="26">
        <v>-1103263644</v>
      </c>
      <c r="P7" s="26">
        <v>-1150530964</v>
      </c>
      <c r="Q7" s="26">
        <v>-1275884638</v>
      </c>
      <c r="R7" s="26">
        <v>-1498179488</v>
      </c>
      <c r="S7" s="26">
        <f>SUM(-2110969672)</f>
        <v>-2110969672</v>
      </c>
      <c r="T7" s="26" t="s">
        <v>8</v>
      </c>
    </row>
    <row r="8" spans="1:20">
      <c r="A8" s="27" t="s">
        <v>9</v>
      </c>
      <c r="B8" s="28">
        <f t="shared" ref="B8:C8" si="0">SUM(B6:B7)</f>
        <v>58560045581</v>
      </c>
      <c r="C8" s="28">
        <f t="shared" si="0"/>
        <v>26005365179</v>
      </c>
      <c r="D8" s="28">
        <f t="shared" ref="D8:S8" si="1">SUM(D6:D7)</f>
        <v>21133143806</v>
      </c>
      <c r="E8" s="28">
        <f t="shared" si="1"/>
        <v>11609312585</v>
      </c>
      <c r="F8" s="28">
        <f t="shared" si="1"/>
        <v>11902343278</v>
      </c>
      <c r="G8" s="28">
        <f t="shared" si="1"/>
        <v>8366418057</v>
      </c>
      <c r="H8" s="29">
        <f t="shared" si="1"/>
        <v>8366418057</v>
      </c>
      <c r="I8" s="29">
        <f t="shared" si="1"/>
        <v>6373851372</v>
      </c>
      <c r="J8" s="29">
        <f t="shared" si="1"/>
        <v>4871370565</v>
      </c>
      <c r="K8" s="29">
        <f t="shared" si="1"/>
        <v>3237771911</v>
      </c>
      <c r="L8" s="29">
        <f t="shared" si="1"/>
        <v>1625086643</v>
      </c>
      <c r="M8" s="29">
        <f t="shared" si="1"/>
        <v>1353730577</v>
      </c>
      <c r="N8" s="29">
        <f t="shared" si="1"/>
        <v>1588605575</v>
      </c>
      <c r="O8" s="29">
        <f t="shared" si="1"/>
        <v>2443046013</v>
      </c>
      <c r="P8" s="29">
        <f t="shared" si="1"/>
        <v>2075199251</v>
      </c>
      <c r="Q8" s="29">
        <f t="shared" si="1"/>
        <v>2013891820</v>
      </c>
      <c r="R8" s="29">
        <f t="shared" si="1"/>
        <v>2026338945</v>
      </c>
      <c r="S8" s="29">
        <f t="shared" si="1"/>
        <v>1231860330</v>
      </c>
      <c r="T8" s="30" t="s">
        <v>10</v>
      </c>
    </row>
    <row r="9" spans="1:20">
      <c r="A9" s="17"/>
      <c r="B9" s="17"/>
      <c r="C9" s="17"/>
      <c r="D9" s="17"/>
      <c r="E9" s="17"/>
      <c r="F9" s="22"/>
      <c r="G9" s="22"/>
      <c r="H9" s="17"/>
      <c r="I9" s="17"/>
      <c r="J9" s="19"/>
      <c r="K9" s="17"/>
      <c r="L9" s="23"/>
      <c r="M9" s="23"/>
      <c r="N9" s="17"/>
      <c r="O9" s="23"/>
      <c r="P9" s="23"/>
      <c r="Q9" s="23"/>
      <c r="R9" s="23"/>
      <c r="S9" s="23"/>
      <c r="T9" s="23"/>
    </row>
    <row r="10" spans="1:20">
      <c r="A10" s="17" t="s">
        <v>11</v>
      </c>
      <c r="B10" s="22">
        <v>267271845912</v>
      </c>
      <c r="C10" s="22">
        <v>92450553207</v>
      </c>
      <c r="D10" s="22">
        <v>65283016164</v>
      </c>
      <c r="E10" s="22">
        <v>24279471085.139999</v>
      </c>
      <c r="F10" s="22">
        <v>3533011635</v>
      </c>
      <c r="G10" s="22">
        <v>2105941995</v>
      </c>
      <c r="H10" s="23">
        <v>2105941995</v>
      </c>
      <c r="I10" s="23">
        <v>1937920112</v>
      </c>
      <c r="J10" s="23">
        <v>1624099536</v>
      </c>
      <c r="K10" s="23">
        <v>1745900944</v>
      </c>
      <c r="L10" s="23">
        <f>'[1]2.A. IS'!E14</f>
        <v>1191764747</v>
      </c>
      <c r="M10" s="23">
        <f>'[1]2.A. IS'!C14</f>
        <v>1148119904</v>
      </c>
      <c r="N10" s="23">
        <v>655505146</v>
      </c>
      <c r="O10" s="23">
        <v>617798800</v>
      </c>
      <c r="P10" s="24">
        <v>563193580</v>
      </c>
      <c r="Q10" s="24">
        <v>464880275</v>
      </c>
      <c r="R10" s="24">
        <v>427262911</v>
      </c>
      <c r="S10" s="24">
        <v>337224234</v>
      </c>
      <c r="T10" s="24" t="s">
        <v>12</v>
      </c>
    </row>
    <row r="11" spans="1:20" ht="18.75">
      <c r="A11" s="17" t="s">
        <v>13</v>
      </c>
      <c r="B11" s="25">
        <v>-60483399335</v>
      </c>
      <c r="C11" s="25">
        <v>-17239261591</v>
      </c>
      <c r="D11" s="25">
        <v>-14318771719</v>
      </c>
      <c r="E11" s="25">
        <v>-567097363.68000007</v>
      </c>
      <c r="F11" s="25">
        <v>-260168560</v>
      </c>
      <c r="G11" s="25">
        <v>-514174989</v>
      </c>
      <c r="H11" s="26">
        <v>-514174989</v>
      </c>
      <c r="I11" s="26">
        <v>-734446754</v>
      </c>
      <c r="J11" s="26">
        <v>-68839039</v>
      </c>
      <c r="K11" s="26">
        <v>-117329912</v>
      </c>
      <c r="L11" s="26">
        <f>'[1]2.A. IS'!E15</f>
        <v>-68850397</v>
      </c>
      <c r="M11" s="26">
        <f>'[1]2.A. IS'!C15</f>
        <v>-221942615</v>
      </c>
      <c r="N11" s="26">
        <v>-62516332</v>
      </c>
      <c r="O11" s="26">
        <v>-27403072</v>
      </c>
      <c r="P11" s="26">
        <v>-17788653</v>
      </c>
      <c r="Q11" s="26">
        <v>-35631116</v>
      </c>
      <c r="R11" s="26">
        <f>SUM(-94116118)</f>
        <v>-94116118</v>
      </c>
      <c r="S11" s="26">
        <f>SUM(-30374204)</f>
        <v>-30374204</v>
      </c>
      <c r="T11" s="26" t="s">
        <v>14</v>
      </c>
    </row>
    <row r="12" spans="1:20">
      <c r="A12" s="27" t="s">
        <v>15</v>
      </c>
      <c r="B12" s="28">
        <f t="shared" ref="B12:S12" si="2">SUM(B10:B11)</f>
        <v>206788446577</v>
      </c>
      <c r="C12" s="28">
        <f t="shared" si="2"/>
        <v>75211291616</v>
      </c>
      <c r="D12" s="28">
        <f t="shared" si="2"/>
        <v>50964244445</v>
      </c>
      <c r="E12" s="28">
        <f t="shared" si="2"/>
        <v>23712373721.459999</v>
      </c>
      <c r="F12" s="28">
        <f t="shared" si="2"/>
        <v>3272843075</v>
      </c>
      <c r="G12" s="28">
        <f t="shared" si="2"/>
        <v>1591767006</v>
      </c>
      <c r="H12" s="29">
        <f t="shared" si="2"/>
        <v>1591767006</v>
      </c>
      <c r="I12" s="29">
        <f t="shared" si="2"/>
        <v>1203473358</v>
      </c>
      <c r="J12" s="29">
        <f t="shared" si="2"/>
        <v>1555260497</v>
      </c>
      <c r="K12" s="29">
        <f t="shared" si="2"/>
        <v>1628571032</v>
      </c>
      <c r="L12" s="29">
        <f t="shared" si="2"/>
        <v>1122914350</v>
      </c>
      <c r="M12" s="29">
        <f t="shared" si="2"/>
        <v>926177289</v>
      </c>
      <c r="N12" s="29">
        <f t="shared" si="2"/>
        <v>592988814</v>
      </c>
      <c r="O12" s="29">
        <f t="shared" si="2"/>
        <v>590395728</v>
      </c>
      <c r="P12" s="29">
        <f t="shared" si="2"/>
        <v>545404927</v>
      </c>
      <c r="Q12" s="29">
        <f t="shared" si="2"/>
        <v>429249159</v>
      </c>
      <c r="R12" s="29">
        <f t="shared" si="2"/>
        <v>333146793</v>
      </c>
      <c r="S12" s="29">
        <f t="shared" si="2"/>
        <v>306850030</v>
      </c>
      <c r="T12" s="31" t="s">
        <v>16</v>
      </c>
    </row>
    <row r="13" spans="1:20">
      <c r="A13" s="20"/>
      <c r="B13" s="20"/>
      <c r="C13" s="20"/>
      <c r="D13" s="20"/>
      <c r="E13" s="20"/>
      <c r="F13" s="32"/>
      <c r="G13" s="32"/>
      <c r="H13" s="20"/>
      <c r="I13" s="20"/>
      <c r="J13" s="33"/>
      <c r="K13" s="20"/>
      <c r="L13" s="23"/>
      <c r="M13" s="23"/>
      <c r="N13" s="20"/>
      <c r="O13" s="34"/>
      <c r="P13" s="23"/>
      <c r="Q13" s="23"/>
      <c r="R13" s="34"/>
      <c r="S13" s="34"/>
      <c r="T13" s="34"/>
    </row>
    <row r="14" spans="1:20">
      <c r="A14" s="27" t="s">
        <v>17</v>
      </c>
      <c r="B14" s="28">
        <f t="shared" ref="B14:S14" si="3">SUM(B12,B8)</f>
        <v>265348492158</v>
      </c>
      <c r="C14" s="28">
        <f t="shared" si="3"/>
        <v>101216656795</v>
      </c>
      <c r="D14" s="28">
        <f t="shared" si="3"/>
        <v>72097388251</v>
      </c>
      <c r="E14" s="28">
        <f t="shared" si="3"/>
        <v>35321686306.459999</v>
      </c>
      <c r="F14" s="28">
        <f t="shared" si="3"/>
        <v>15175186353</v>
      </c>
      <c r="G14" s="28">
        <f t="shared" si="3"/>
        <v>9958185063</v>
      </c>
      <c r="H14" s="29">
        <f t="shared" si="3"/>
        <v>9958185063</v>
      </c>
      <c r="I14" s="29">
        <f t="shared" si="3"/>
        <v>7577324730</v>
      </c>
      <c r="J14" s="29">
        <f t="shared" si="3"/>
        <v>6426631062</v>
      </c>
      <c r="K14" s="29">
        <f t="shared" si="3"/>
        <v>4866342943</v>
      </c>
      <c r="L14" s="29">
        <f t="shared" si="3"/>
        <v>2748000993</v>
      </c>
      <c r="M14" s="29">
        <f t="shared" si="3"/>
        <v>2279907866</v>
      </c>
      <c r="N14" s="29">
        <f t="shared" si="3"/>
        <v>2181594389</v>
      </c>
      <c r="O14" s="29">
        <f t="shared" si="3"/>
        <v>3033441741</v>
      </c>
      <c r="P14" s="29">
        <f t="shared" si="3"/>
        <v>2620604178</v>
      </c>
      <c r="Q14" s="29">
        <f t="shared" si="3"/>
        <v>2443140979</v>
      </c>
      <c r="R14" s="29">
        <f t="shared" si="3"/>
        <v>2359485738</v>
      </c>
      <c r="S14" s="29">
        <f t="shared" si="3"/>
        <v>1538710360</v>
      </c>
      <c r="T14" s="31" t="s">
        <v>18</v>
      </c>
    </row>
    <row r="15" spans="1:20">
      <c r="A15" s="17"/>
      <c r="B15" s="17"/>
      <c r="C15" s="17"/>
      <c r="D15" s="17"/>
      <c r="E15" s="17"/>
      <c r="F15" s="22"/>
      <c r="G15" s="22"/>
      <c r="H15" s="17"/>
      <c r="I15" s="17"/>
      <c r="J15" s="19"/>
      <c r="K15" s="17"/>
      <c r="L15" s="23"/>
      <c r="M15" s="23"/>
      <c r="N15" s="17"/>
      <c r="O15" s="23"/>
      <c r="P15" s="23"/>
      <c r="Q15" s="23"/>
      <c r="R15" s="23"/>
      <c r="S15" s="23"/>
      <c r="T15" s="23"/>
    </row>
    <row r="16" spans="1:20">
      <c r="A16" s="17" t="s">
        <v>19</v>
      </c>
      <c r="B16" s="22">
        <v>40605571308</v>
      </c>
      <c r="C16" s="22">
        <v>14195710882</v>
      </c>
      <c r="D16" s="22">
        <v>15550262212</v>
      </c>
      <c r="E16" s="22">
        <v>3027818800.7099996</v>
      </c>
      <c r="F16" s="22">
        <v>1171393233</v>
      </c>
      <c r="G16" s="22">
        <v>1084743960</v>
      </c>
      <c r="H16" s="23">
        <v>1084743960</v>
      </c>
      <c r="I16" s="23">
        <v>911427586</v>
      </c>
      <c r="J16" s="23">
        <v>1383938663</v>
      </c>
      <c r="K16" s="23">
        <v>728667865</v>
      </c>
      <c r="L16" s="23">
        <f>'[1]2.A. IS'!E20</f>
        <v>497257384</v>
      </c>
      <c r="M16" s="23">
        <f>'[1]2.A. IS'!C20</f>
        <v>495961464</v>
      </c>
      <c r="N16" s="24">
        <v>282550191</v>
      </c>
      <c r="O16" s="24">
        <v>308728094</v>
      </c>
      <c r="P16" s="24">
        <v>196972988</v>
      </c>
      <c r="Q16" s="24">
        <v>132748552</v>
      </c>
      <c r="R16" s="24">
        <v>125843215</v>
      </c>
      <c r="S16" s="24">
        <v>41645239</v>
      </c>
      <c r="T16" s="24" t="s">
        <v>20</v>
      </c>
    </row>
    <row r="17" spans="1:20">
      <c r="A17" s="17" t="s">
        <v>21</v>
      </c>
      <c r="B17" s="22">
        <v>1169708220146</v>
      </c>
      <c r="C17" s="22">
        <v>59500097749</v>
      </c>
      <c r="D17" s="22">
        <v>132045500778</v>
      </c>
      <c r="E17" s="22">
        <v>42516892556.800003</v>
      </c>
      <c r="F17" s="22">
        <v>28693000</v>
      </c>
      <c r="G17" s="22">
        <v>-38057000</v>
      </c>
      <c r="H17" s="23">
        <v>-38057000</v>
      </c>
      <c r="I17" s="23">
        <v>-3831605907</v>
      </c>
      <c r="J17" s="23">
        <v>8532538514</v>
      </c>
      <c r="K17" s="23">
        <v>6457964810</v>
      </c>
      <c r="L17" s="23">
        <f>'[1]2.A. IS'!E21</f>
        <v>2367277566</v>
      </c>
      <c r="M17" s="23">
        <f>'[1]2.A. IS'!C21</f>
        <v>2885375461</v>
      </c>
      <c r="N17" s="24">
        <v>946225080</v>
      </c>
      <c r="O17" s="24">
        <v>384504453</v>
      </c>
      <c r="P17" s="24">
        <v>33828417</v>
      </c>
      <c r="Q17" s="24">
        <v>-19746686</v>
      </c>
      <c r="R17" s="24">
        <f>SUM(-30018381)</f>
        <v>-30018381</v>
      </c>
      <c r="S17" s="24">
        <f>SUM(-57156018)</f>
        <v>-57156018</v>
      </c>
      <c r="T17" s="24" t="s">
        <v>22</v>
      </c>
    </row>
    <row r="18" spans="1:20">
      <c r="A18" s="35" t="s">
        <v>23</v>
      </c>
      <c r="B18" s="22">
        <v>705333659</v>
      </c>
      <c r="C18" s="22">
        <v>270900923</v>
      </c>
      <c r="D18" s="22">
        <v>400684619</v>
      </c>
      <c r="E18" s="22">
        <v>102134794.09</v>
      </c>
      <c r="F18" s="22">
        <v>-69627126</v>
      </c>
      <c r="G18" s="36">
        <v>-43255988</v>
      </c>
      <c r="H18" s="24">
        <v>-43255988</v>
      </c>
      <c r="I18" s="24">
        <v>47842190</v>
      </c>
      <c r="J18" s="24">
        <v>678288</v>
      </c>
      <c r="K18" s="24">
        <v>-1448206</v>
      </c>
      <c r="L18" s="24">
        <f>'[1]2.A. IS'!E22</f>
        <v>-729912</v>
      </c>
      <c r="M18" s="23">
        <f>'[1]2.A. IS'!C22</f>
        <v>4367189</v>
      </c>
      <c r="N18" s="24">
        <v>8999146</v>
      </c>
      <c r="O18" s="24">
        <v>-12666617</v>
      </c>
      <c r="P18" s="24">
        <v>11703067</v>
      </c>
      <c r="Q18" s="24">
        <v>9677040</v>
      </c>
      <c r="R18" s="24">
        <f>SUM(-15865294)</f>
        <v>-15865294</v>
      </c>
      <c r="S18" s="24">
        <v>26833083</v>
      </c>
      <c r="T18" s="24" t="s">
        <v>24</v>
      </c>
    </row>
    <row r="19" spans="1:20">
      <c r="A19" s="35" t="s">
        <v>25</v>
      </c>
      <c r="B19" s="22">
        <v>0</v>
      </c>
      <c r="C19" s="22">
        <v>0</v>
      </c>
      <c r="D19" s="22"/>
      <c r="E19" s="22">
        <v>0</v>
      </c>
      <c r="F19" s="22">
        <v>0</v>
      </c>
      <c r="G19" s="22">
        <v>0</v>
      </c>
      <c r="H19" s="22">
        <v>0</v>
      </c>
      <c r="I19" s="23">
        <v>16352120</v>
      </c>
      <c r="J19" s="23">
        <v>23012655</v>
      </c>
      <c r="K19" s="23">
        <v>3055750</v>
      </c>
      <c r="L19" s="23">
        <f>'[1]2.A. IS'!E23</f>
        <v>3400000</v>
      </c>
      <c r="M19" s="23">
        <f>'[1]2.A. IS'!C23</f>
        <v>4679500</v>
      </c>
      <c r="N19" s="24">
        <v>5031800</v>
      </c>
      <c r="O19" s="24">
        <v>5859500</v>
      </c>
      <c r="P19" s="24">
        <v>4370000</v>
      </c>
      <c r="Q19" s="24">
        <v>39540810</v>
      </c>
      <c r="R19" s="24">
        <f>SUM(-253302000)</f>
        <v>-253302000</v>
      </c>
      <c r="S19" s="24">
        <v>0</v>
      </c>
      <c r="T19" s="24" t="s">
        <v>26</v>
      </c>
    </row>
    <row r="20" spans="1:20" ht="18.75">
      <c r="A20" s="35" t="s">
        <v>27</v>
      </c>
      <c r="B20" s="37">
        <v>2717289133</v>
      </c>
      <c r="C20" s="37">
        <v>1107420069</v>
      </c>
      <c r="D20" s="37">
        <v>1451312067</v>
      </c>
      <c r="E20" s="37">
        <v>100217854.28</v>
      </c>
      <c r="F20" s="37">
        <v>14210433</v>
      </c>
      <c r="G20" s="37">
        <v>79626340</v>
      </c>
      <c r="H20" s="37">
        <v>80723340</v>
      </c>
      <c r="I20" s="37">
        <v>86775002</v>
      </c>
      <c r="J20" s="37">
        <v>100625103</v>
      </c>
      <c r="K20" s="37">
        <v>27714170</v>
      </c>
      <c r="L20" s="37">
        <v>211063693</v>
      </c>
      <c r="M20" s="37">
        <v>92791442</v>
      </c>
      <c r="N20" s="37">
        <v>44109190</v>
      </c>
      <c r="O20" s="37">
        <v>3579567</v>
      </c>
      <c r="P20" s="37">
        <v>12895293</v>
      </c>
      <c r="Q20" s="37">
        <v>117202155</v>
      </c>
      <c r="R20" s="37">
        <v>6099519</v>
      </c>
      <c r="S20" s="37">
        <v>1089290</v>
      </c>
      <c r="T20" s="24" t="s">
        <v>28</v>
      </c>
    </row>
    <row r="21" spans="1:20">
      <c r="A21" s="27" t="s">
        <v>29</v>
      </c>
      <c r="B21" s="28">
        <f>SUM(B14:B20)</f>
        <v>1479084906404</v>
      </c>
      <c r="C21" s="28">
        <f>SUM(C14:C20)</f>
        <v>176290786418</v>
      </c>
      <c r="D21" s="28">
        <f>SUM(D14:D20)</f>
        <v>221545147927</v>
      </c>
      <c r="E21" s="28">
        <f>SUM(E14:E20)</f>
        <v>81068750312.339996</v>
      </c>
      <c r="F21" s="28">
        <f t="shared" ref="F21:S21" si="4">SUM(F14:F20)</f>
        <v>16319855893</v>
      </c>
      <c r="G21" s="28">
        <f t="shared" si="4"/>
        <v>11041242375</v>
      </c>
      <c r="H21" s="28">
        <f t="shared" si="4"/>
        <v>11042339375</v>
      </c>
      <c r="I21" s="28">
        <f t="shared" si="4"/>
        <v>4808115721</v>
      </c>
      <c r="J21" s="28">
        <f t="shared" si="4"/>
        <v>16467424285</v>
      </c>
      <c r="K21" s="28">
        <f t="shared" si="4"/>
        <v>12082297332</v>
      </c>
      <c r="L21" s="28">
        <f t="shared" si="4"/>
        <v>5826269724</v>
      </c>
      <c r="M21" s="28">
        <f t="shared" si="4"/>
        <v>5763082922</v>
      </c>
      <c r="N21" s="28">
        <f t="shared" si="4"/>
        <v>3468509796</v>
      </c>
      <c r="O21" s="28">
        <f t="shared" si="4"/>
        <v>3723446738</v>
      </c>
      <c r="P21" s="28">
        <f t="shared" si="4"/>
        <v>2880373943</v>
      </c>
      <c r="Q21" s="28">
        <f t="shared" si="4"/>
        <v>2722562850</v>
      </c>
      <c r="R21" s="28">
        <f t="shared" si="4"/>
        <v>2192242797</v>
      </c>
      <c r="S21" s="28">
        <f t="shared" si="4"/>
        <v>1551121954</v>
      </c>
      <c r="T21" s="30" t="s">
        <v>30</v>
      </c>
    </row>
    <row r="22" spans="1:20">
      <c r="A22" s="17"/>
      <c r="B22" s="17"/>
      <c r="C22" s="17"/>
      <c r="D22" s="17"/>
      <c r="E22" s="38"/>
      <c r="F22" s="22"/>
      <c r="G22" s="22"/>
      <c r="H22" s="17"/>
      <c r="I22" s="17"/>
      <c r="J22" s="19"/>
      <c r="K22" s="17"/>
      <c r="L22" s="23"/>
      <c r="M22" s="23"/>
      <c r="N22" s="17"/>
      <c r="O22" s="23"/>
      <c r="P22" s="23"/>
      <c r="Q22" s="23"/>
      <c r="R22" s="23"/>
      <c r="S22" s="23"/>
      <c r="T22" s="23"/>
    </row>
    <row r="23" spans="1:20">
      <c r="A23" s="39" t="s">
        <v>31</v>
      </c>
      <c r="B23" s="36">
        <v>-65577669646</v>
      </c>
      <c r="C23" s="36">
        <v>-34298694684</v>
      </c>
      <c r="D23" s="36">
        <v>-19195445329</v>
      </c>
      <c r="E23" s="36">
        <v>-9140823973.8500061</v>
      </c>
      <c r="F23" s="36">
        <v>-5295327077</v>
      </c>
      <c r="G23" s="36">
        <v>-3957643592</v>
      </c>
      <c r="H23" s="24">
        <v>-3957643592</v>
      </c>
      <c r="I23" s="24">
        <v>-3695980358</v>
      </c>
      <c r="J23" s="24">
        <v>-3059897552</v>
      </c>
      <c r="K23" s="24">
        <v>-2320746767</v>
      </c>
      <c r="L23" s="24">
        <f>'[1]2.A. IS'!E28</f>
        <v>-1389701436</v>
      </c>
      <c r="M23" s="24">
        <f>'[1]2.A. IS'!C28</f>
        <v>-1314734174</v>
      </c>
      <c r="N23" s="24">
        <v>-1086633118</v>
      </c>
      <c r="O23" s="24">
        <v>-1008405379</v>
      </c>
      <c r="P23" s="24">
        <v>-838612890</v>
      </c>
      <c r="Q23" s="24">
        <v>-713439792</v>
      </c>
      <c r="R23" s="24">
        <f>SUM(-492452703)</f>
        <v>-492452703</v>
      </c>
      <c r="S23" s="24">
        <f>SUM(-388631070)</f>
        <v>-388631070</v>
      </c>
      <c r="T23" s="24" t="s">
        <v>32</v>
      </c>
    </row>
    <row r="24" spans="1:20">
      <c r="A24" s="39" t="s">
        <v>33</v>
      </c>
      <c r="B24" s="36">
        <v>-4694964549</v>
      </c>
      <c r="C24" s="36">
        <v>-3079840144</v>
      </c>
      <c r="D24" s="36">
        <v>-1927767093</v>
      </c>
      <c r="E24" s="36">
        <v>-815610234</v>
      </c>
      <c r="F24" s="36">
        <v>-728232880</v>
      </c>
      <c r="G24" s="36">
        <v>-552627410</v>
      </c>
      <c r="H24" s="24">
        <v>-552627410</v>
      </c>
      <c r="I24" s="24">
        <v>-419796314</v>
      </c>
      <c r="J24" s="24">
        <v>-307994601</v>
      </c>
      <c r="K24" s="24">
        <v>-255092597</v>
      </c>
      <c r="L24" s="24">
        <f>'[1]2.A. IS'!E29</f>
        <v>-187950694</v>
      </c>
      <c r="M24" s="24">
        <f>'[1]2.A. IS'!C29</f>
        <v>-208730336</v>
      </c>
      <c r="N24" s="24">
        <v>-265705287</v>
      </c>
      <c r="O24" s="24">
        <v>-296753330</v>
      </c>
      <c r="P24" s="24">
        <v>-192202120</v>
      </c>
      <c r="Q24" s="24">
        <v>-159468926</v>
      </c>
      <c r="R24" s="24">
        <f>SUM(-115044662)</f>
        <v>-115044662</v>
      </c>
      <c r="S24" s="24">
        <f>SUM(-76219647)</f>
        <v>-76219647</v>
      </c>
      <c r="T24" s="24" t="s">
        <v>34</v>
      </c>
    </row>
    <row r="25" spans="1:20">
      <c r="A25" s="39" t="s">
        <v>35</v>
      </c>
      <c r="B25" s="36">
        <v>-1154540548</v>
      </c>
      <c r="C25" s="36">
        <v>-509503631</v>
      </c>
      <c r="D25" s="36">
        <v>-342392380</v>
      </c>
      <c r="E25" s="36">
        <v>-132267956</v>
      </c>
      <c r="F25" s="36">
        <v>-99743364</v>
      </c>
      <c r="G25" s="36">
        <v>-74145656</v>
      </c>
      <c r="H25" s="24">
        <v>-74145656</v>
      </c>
      <c r="I25" s="24">
        <v>-65746442</v>
      </c>
      <c r="J25" s="24">
        <v>-45518680</v>
      </c>
      <c r="K25" s="24">
        <v>-37160354</v>
      </c>
      <c r="L25" s="24">
        <f>'[1]2.A. IS'!E30</f>
        <v>-19839610</v>
      </c>
      <c r="M25" s="24">
        <f>'[1]2.A. IS'!C30</f>
        <v>-14382533</v>
      </c>
      <c r="N25" s="24">
        <v>-13294110</v>
      </c>
      <c r="O25" s="24">
        <v>-13608047</v>
      </c>
      <c r="P25" s="24">
        <v>-13888946</v>
      </c>
      <c r="Q25" s="24">
        <v>-13707628</v>
      </c>
      <c r="R25" s="24">
        <f>SUM(-13092771)</f>
        <v>-13092771</v>
      </c>
      <c r="S25" s="24">
        <v>-9385625</v>
      </c>
      <c r="T25" s="24" t="s">
        <v>36</v>
      </c>
    </row>
    <row r="26" spans="1:20">
      <c r="A26" s="39" t="s">
        <v>37</v>
      </c>
      <c r="B26" s="36">
        <v>-192954025084</v>
      </c>
      <c r="C26" s="36">
        <v>-49510877787</v>
      </c>
      <c r="D26" s="36">
        <v>-46871999350</v>
      </c>
      <c r="E26" s="36">
        <v>-24180842217</v>
      </c>
      <c r="F26" s="40">
        <v>-5993977111</v>
      </c>
      <c r="G26" s="40">
        <v>422253488</v>
      </c>
      <c r="H26" s="24">
        <v>-128671785</v>
      </c>
      <c r="I26" s="24">
        <v>20533808</v>
      </c>
      <c r="J26" s="24">
        <v>803823311</v>
      </c>
      <c r="K26" s="24">
        <v>-1267593651</v>
      </c>
      <c r="L26" s="24">
        <v>-37100439</v>
      </c>
      <c r="M26" s="24">
        <f>'[1]2.A. IS'!C31</f>
        <v>-1465339316</v>
      </c>
      <c r="N26" s="24">
        <v>-1709488939</v>
      </c>
      <c r="O26" s="24">
        <v>-914205716</v>
      </c>
      <c r="P26" s="24">
        <v>-229234522</v>
      </c>
      <c r="Q26" s="24">
        <v>-229132526</v>
      </c>
      <c r="R26" s="24">
        <f>SUM(-89822527)</f>
        <v>-89822527</v>
      </c>
      <c r="S26" s="24">
        <f>SUM(-124189820)</f>
        <v>-124189820</v>
      </c>
      <c r="T26" s="24" t="s">
        <v>38</v>
      </c>
    </row>
    <row r="27" spans="1:20">
      <c r="A27" s="39" t="s">
        <v>39</v>
      </c>
      <c r="B27" s="36">
        <v>-1750398772</v>
      </c>
      <c r="C27" s="36">
        <v>-1921549129</v>
      </c>
      <c r="D27" s="36">
        <v>-162487344</v>
      </c>
      <c r="E27" s="36">
        <v>-135022460</v>
      </c>
      <c r="F27" s="40">
        <v>806558753</v>
      </c>
      <c r="G27" s="40">
        <v>-67211976</v>
      </c>
      <c r="H27" s="24">
        <v>-286308976</v>
      </c>
      <c r="I27" s="24">
        <v>-246282571</v>
      </c>
      <c r="J27" s="24">
        <v>-1561922790</v>
      </c>
      <c r="K27" s="24">
        <v>-64592447</v>
      </c>
      <c r="L27" s="24">
        <v>-887518479</v>
      </c>
      <c r="M27" s="24">
        <f>'[1]2.A. IS'!C32</f>
        <v>-30098148</v>
      </c>
      <c r="N27" s="24">
        <v>-56236016</v>
      </c>
      <c r="O27" s="24">
        <v>-46906161</v>
      </c>
      <c r="P27" s="24">
        <v>-34132000</v>
      </c>
      <c r="Q27" s="41" t="s">
        <v>40</v>
      </c>
      <c r="R27" s="41">
        <f>SUM(-49369587)</f>
        <v>-49369587</v>
      </c>
      <c r="S27" s="41">
        <f>SUM(-16053864)</f>
        <v>-16053864</v>
      </c>
      <c r="T27" s="24" t="s">
        <v>41</v>
      </c>
    </row>
    <row r="28" spans="1:20" ht="18.75">
      <c r="A28" s="42" t="s">
        <v>42</v>
      </c>
      <c r="B28" s="43">
        <v>-49162861565</v>
      </c>
      <c r="C28" s="43">
        <v>-27166155242</v>
      </c>
      <c r="D28" s="43">
        <v>-13537861950</v>
      </c>
      <c r="E28" s="43">
        <v>-3564398471.4000001</v>
      </c>
      <c r="F28" s="43">
        <v>-2439259966</v>
      </c>
      <c r="G28" s="43">
        <v>-1964300837</v>
      </c>
      <c r="H28" s="43">
        <v>-1964300837</v>
      </c>
      <c r="I28" s="43">
        <v>-1699260078</v>
      </c>
      <c r="J28" s="43">
        <v>-1662894405</v>
      </c>
      <c r="K28" s="43">
        <v>0</v>
      </c>
      <c r="L28" s="43">
        <v>-899408935</v>
      </c>
      <c r="M28" s="43">
        <v>-751042797</v>
      </c>
      <c r="N28" s="43">
        <v>-568214145</v>
      </c>
      <c r="O28" s="43">
        <v>-670598030</v>
      </c>
      <c r="P28" s="43">
        <v>0</v>
      </c>
      <c r="Q28" s="43">
        <v>0</v>
      </c>
      <c r="R28" s="43">
        <v>-440727982</v>
      </c>
      <c r="S28" s="43">
        <v>-310298703</v>
      </c>
      <c r="T28" s="24" t="s">
        <v>43</v>
      </c>
    </row>
    <row r="29" spans="1:20">
      <c r="A29" s="44" t="s">
        <v>44</v>
      </c>
      <c r="B29" s="45">
        <f t="shared" ref="B29:S29" si="5">SUM(B23:B28)</f>
        <v>-315294460164</v>
      </c>
      <c r="C29" s="45">
        <f t="shared" si="5"/>
        <v>-116486620617</v>
      </c>
      <c r="D29" s="45">
        <f t="shared" si="5"/>
        <v>-82037953446</v>
      </c>
      <c r="E29" s="45">
        <f t="shared" si="5"/>
        <v>-37968965312.250008</v>
      </c>
      <c r="F29" s="45">
        <f t="shared" si="5"/>
        <v>-13749981645</v>
      </c>
      <c r="G29" s="45">
        <f t="shared" si="5"/>
        <v>-6193675983</v>
      </c>
      <c r="H29" s="45">
        <f t="shared" si="5"/>
        <v>-6963698256</v>
      </c>
      <c r="I29" s="45">
        <f t="shared" si="5"/>
        <v>-6106531955</v>
      </c>
      <c r="J29" s="45">
        <f t="shared" si="5"/>
        <v>-5834404717</v>
      </c>
      <c r="K29" s="45">
        <f t="shared" si="5"/>
        <v>-3945185816</v>
      </c>
      <c r="L29" s="45">
        <f t="shared" si="5"/>
        <v>-3421519593</v>
      </c>
      <c r="M29" s="45">
        <f t="shared" si="5"/>
        <v>-3784327304</v>
      </c>
      <c r="N29" s="45">
        <f t="shared" si="5"/>
        <v>-3699571615</v>
      </c>
      <c r="O29" s="45">
        <f t="shared" si="5"/>
        <v>-2950476663</v>
      </c>
      <c r="P29" s="45">
        <f t="shared" si="5"/>
        <v>-1308070478</v>
      </c>
      <c r="Q29" s="45">
        <f t="shared" si="5"/>
        <v>-1115748872</v>
      </c>
      <c r="R29" s="45">
        <f t="shared" si="5"/>
        <v>-1200510232</v>
      </c>
      <c r="S29" s="45">
        <f t="shared" si="5"/>
        <v>-924778729</v>
      </c>
      <c r="T29" s="30" t="s">
        <v>45</v>
      </c>
    </row>
    <row r="30" spans="1:20">
      <c r="A30" s="46" t="s">
        <v>46</v>
      </c>
      <c r="B30" s="47">
        <v>25386180189</v>
      </c>
      <c r="C30" s="47">
        <v>3150355258</v>
      </c>
      <c r="D30" s="47">
        <v>444031724</v>
      </c>
      <c r="E30" s="47">
        <v>693290672</v>
      </c>
      <c r="F30" s="47">
        <v>67192210</v>
      </c>
      <c r="G30" s="48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50" t="s">
        <v>47</v>
      </c>
    </row>
    <row r="31" spans="1:20">
      <c r="A31" s="44" t="s">
        <v>48</v>
      </c>
      <c r="B31" s="45">
        <f>B29+B21+B30</f>
        <v>1189176626429</v>
      </c>
      <c r="C31" s="45">
        <f>C29+C21+C30</f>
        <v>62954521059</v>
      </c>
      <c r="D31" s="45">
        <f>D29+D21+D30</f>
        <v>139951226205</v>
      </c>
      <c r="E31" s="45">
        <f>E29+E21+E30</f>
        <v>43793075672.089989</v>
      </c>
      <c r="F31" s="45">
        <f>F29+F21+F30</f>
        <v>2637066458</v>
      </c>
      <c r="G31" s="45">
        <f t="shared" ref="G31:M31" si="6">G29+G21</f>
        <v>4847566392</v>
      </c>
      <c r="H31" s="29">
        <f t="shared" si="6"/>
        <v>4078641119</v>
      </c>
      <c r="I31" s="29">
        <f t="shared" si="6"/>
        <v>-1298416234</v>
      </c>
      <c r="J31" s="29">
        <f t="shared" si="6"/>
        <v>10633019568</v>
      </c>
      <c r="K31" s="29">
        <f t="shared" si="6"/>
        <v>8137111516</v>
      </c>
      <c r="L31" s="29">
        <f t="shared" si="6"/>
        <v>2404750131</v>
      </c>
      <c r="M31" s="29">
        <f t="shared" si="6"/>
        <v>1978755618</v>
      </c>
      <c r="N31" s="29">
        <f>N21+N29</f>
        <v>-231061819</v>
      </c>
      <c r="O31" s="29">
        <v>772970075</v>
      </c>
      <c r="P31" s="29">
        <v>1004002436</v>
      </c>
      <c r="Q31" s="29">
        <v>1125454663</v>
      </c>
      <c r="R31" s="29">
        <f>SUM(R29,R21)</f>
        <v>991732565</v>
      </c>
      <c r="S31" s="29">
        <f>SUM(S29,S21)</f>
        <v>626343225</v>
      </c>
      <c r="T31" s="30" t="s">
        <v>49</v>
      </c>
    </row>
    <row r="32" spans="1:20">
      <c r="A32" s="17"/>
      <c r="B32" s="17"/>
      <c r="C32" s="17"/>
      <c r="D32" s="17"/>
      <c r="E32" s="17"/>
      <c r="F32" s="18"/>
      <c r="G32" s="18"/>
      <c r="H32" s="17"/>
      <c r="I32" s="17"/>
      <c r="J32" s="19"/>
      <c r="K32" s="17"/>
      <c r="L32" s="23"/>
      <c r="M32" s="23"/>
      <c r="N32" s="23"/>
      <c r="O32" s="23"/>
      <c r="P32" s="23"/>
      <c r="Q32" s="23"/>
      <c r="R32" s="23"/>
      <c r="S32" s="23"/>
      <c r="T32" s="23"/>
    </row>
    <row r="33" spans="1:21" ht="18.75">
      <c r="A33" s="35" t="s">
        <v>50</v>
      </c>
      <c r="B33" s="43">
        <v>-2153278648</v>
      </c>
      <c r="C33" s="43">
        <v>-116237926</v>
      </c>
      <c r="D33" s="43">
        <v>-209601348</v>
      </c>
      <c r="E33" s="43">
        <v>-509552032</v>
      </c>
      <c r="F33" s="43">
        <v>61927230</v>
      </c>
      <c r="G33" s="43">
        <v>-1271318695</v>
      </c>
      <c r="H33" s="26">
        <v>-1271318695</v>
      </c>
      <c r="I33" s="26">
        <v>-796257463</v>
      </c>
      <c r="J33" s="26">
        <v>-291279460</v>
      </c>
      <c r="K33" s="26">
        <v>-343074651</v>
      </c>
      <c r="L33" s="26">
        <f>'[1]2.A. IS'!E39</f>
        <v>-72253848</v>
      </c>
      <c r="M33" s="26">
        <f>'[1]2.A. IS'!C39</f>
        <v>514896</v>
      </c>
      <c r="N33" s="26">
        <v>272268209</v>
      </c>
      <c r="O33" s="26">
        <v>-113465622</v>
      </c>
      <c r="P33" s="26">
        <v>-336199330</v>
      </c>
      <c r="Q33" s="26">
        <v>-464250186</v>
      </c>
      <c r="R33" s="26">
        <f>SUM(-259726166)</f>
        <v>-259726166</v>
      </c>
      <c r="S33" s="26">
        <f>SUM(-178315028)</f>
        <v>-178315028</v>
      </c>
      <c r="T33" s="24" t="s">
        <v>51</v>
      </c>
    </row>
    <row r="34" spans="1:21">
      <c r="A34" s="27" t="s">
        <v>52</v>
      </c>
      <c r="B34" s="45">
        <f t="shared" ref="B34:C34" si="7">SUM(B31:B33)</f>
        <v>1187023347781</v>
      </c>
      <c r="C34" s="45">
        <f t="shared" si="7"/>
        <v>62838283133</v>
      </c>
      <c r="D34" s="45">
        <f t="shared" ref="D34:M34" si="8">SUM(D31:D33)</f>
        <v>139741624857</v>
      </c>
      <c r="E34" s="45">
        <f t="shared" si="8"/>
        <v>43283523640.089989</v>
      </c>
      <c r="F34" s="45">
        <f t="shared" si="8"/>
        <v>2698993688</v>
      </c>
      <c r="G34" s="45">
        <f t="shared" si="8"/>
        <v>3576247697</v>
      </c>
      <c r="H34" s="29">
        <f t="shared" si="8"/>
        <v>2807322424</v>
      </c>
      <c r="I34" s="29">
        <f t="shared" si="8"/>
        <v>-2094673697</v>
      </c>
      <c r="J34" s="29">
        <f t="shared" si="8"/>
        <v>10341740108</v>
      </c>
      <c r="K34" s="29">
        <f t="shared" si="8"/>
        <v>7794036865</v>
      </c>
      <c r="L34" s="29">
        <f t="shared" si="8"/>
        <v>2332496283</v>
      </c>
      <c r="M34" s="29">
        <f t="shared" si="8"/>
        <v>1979270514</v>
      </c>
      <c r="N34" s="29">
        <f>SUM(N31:N33)</f>
        <v>41206390</v>
      </c>
      <c r="O34" s="29">
        <f>SUM(O31:O33)</f>
        <v>659504453</v>
      </c>
      <c r="P34" s="29">
        <f>SUM(P31:P33)</f>
        <v>667803106</v>
      </c>
      <c r="Q34" s="29">
        <f>SUM(Q33,Q31)</f>
        <v>661204477</v>
      </c>
      <c r="R34" s="29">
        <f>SUM(R33,R31)</f>
        <v>732006399</v>
      </c>
      <c r="S34" s="29">
        <f>SUM(S33,S31)</f>
        <v>448028197</v>
      </c>
      <c r="T34" s="30" t="s">
        <v>53</v>
      </c>
    </row>
    <row r="35" spans="1:21">
      <c r="A35" s="51" t="s">
        <v>54</v>
      </c>
      <c r="B35" s="51"/>
      <c r="C35" s="51"/>
      <c r="D35" s="51"/>
      <c r="E35" s="51"/>
      <c r="F35" s="52"/>
      <c r="G35" s="52"/>
      <c r="H35" s="51"/>
      <c r="I35" s="51"/>
      <c r="J35" s="53"/>
      <c r="K35" s="51"/>
      <c r="L35" s="23"/>
      <c r="M35" s="23"/>
      <c r="N35" s="51"/>
      <c r="O35" s="51"/>
      <c r="P35" s="23"/>
      <c r="Q35" s="23"/>
      <c r="R35" s="23"/>
      <c r="S35" s="23"/>
      <c r="T35" s="24" t="s">
        <v>55</v>
      </c>
    </row>
    <row r="36" spans="1:21">
      <c r="A36" s="54" t="s">
        <v>56</v>
      </c>
      <c r="B36" s="54">
        <v>894073857042</v>
      </c>
      <c r="C36" s="54">
        <v>47225318683</v>
      </c>
      <c r="D36" s="54">
        <v>99179585050</v>
      </c>
      <c r="E36" s="54">
        <v>43133952635</v>
      </c>
      <c r="F36" s="55">
        <v>2693020588</v>
      </c>
      <c r="G36" s="55">
        <v>3573459153</v>
      </c>
      <c r="H36" s="54">
        <v>2804532665</v>
      </c>
      <c r="I36" s="54">
        <v>-2076642225</v>
      </c>
      <c r="J36" s="56">
        <v>10308032575</v>
      </c>
      <c r="K36" s="54">
        <v>6650457134</v>
      </c>
      <c r="L36" s="23">
        <f>'[1]2.A. IS'!E43</f>
        <v>2315418356</v>
      </c>
      <c r="M36" s="23">
        <f>'[1]2.A. IS'!C43</f>
        <v>1972531776</v>
      </c>
      <c r="N36" s="54">
        <v>41927885</v>
      </c>
      <c r="O36" s="24">
        <v>663912236</v>
      </c>
      <c r="P36" s="24">
        <v>665613886</v>
      </c>
      <c r="Q36" s="24">
        <v>658553881</v>
      </c>
      <c r="R36" s="24">
        <v>731730212</v>
      </c>
      <c r="S36" s="24">
        <v>448028197</v>
      </c>
      <c r="T36" s="24" t="s">
        <v>57</v>
      </c>
    </row>
    <row r="37" spans="1:21" ht="18.75">
      <c r="A37" s="24" t="s">
        <v>58</v>
      </c>
      <c r="B37" s="26">
        <v>292949490739</v>
      </c>
      <c r="C37" s="26">
        <v>15612964450</v>
      </c>
      <c r="D37" s="26">
        <v>40562039807</v>
      </c>
      <c r="E37" s="26">
        <v>149571005.40000001</v>
      </c>
      <c r="F37" s="43">
        <v>5973100</v>
      </c>
      <c r="G37" s="43">
        <v>2788544</v>
      </c>
      <c r="H37" s="26">
        <v>2789759</v>
      </c>
      <c r="I37" s="26">
        <v>-18031472</v>
      </c>
      <c r="J37" s="57">
        <v>33707533</v>
      </c>
      <c r="K37" s="26">
        <v>23334320</v>
      </c>
      <c r="L37" s="26">
        <f>'[1]2.A. IS'!E44</f>
        <v>17077927</v>
      </c>
      <c r="M37" s="26">
        <f>'[1]2.A. IS'!C44</f>
        <v>6738738</v>
      </c>
      <c r="N37" s="26">
        <v>-721495</v>
      </c>
      <c r="O37" s="26">
        <v>-4407783</v>
      </c>
      <c r="P37" s="26">
        <v>2189220</v>
      </c>
      <c r="Q37" s="26">
        <v>2650596</v>
      </c>
      <c r="R37" s="26">
        <v>276187</v>
      </c>
      <c r="S37" s="26">
        <v>0</v>
      </c>
      <c r="T37" s="24" t="s">
        <v>59</v>
      </c>
    </row>
    <row r="38" spans="1:21">
      <c r="A38" s="27"/>
      <c r="B38" s="45">
        <f t="shared" ref="B38:C38" si="9">SUM(B36:B37)</f>
        <v>1187023347781</v>
      </c>
      <c r="C38" s="45">
        <f t="shared" si="9"/>
        <v>62838283133</v>
      </c>
      <c r="D38" s="45">
        <f t="shared" ref="D38:S38" si="10">SUM(D36:D37)</f>
        <v>139741624857</v>
      </c>
      <c r="E38" s="45">
        <f t="shared" si="10"/>
        <v>43283523640.400002</v>
      </c>
      <c r="F38" s="45">
        <f t="shared" si="10"/>
        <v>2698993688</v>
      </c>
      <c r="G38" s="45">
        <f t="shared" si="10"/>
        <v>3576247697</v>
      </c>
      <c r="H38" s="29">
        <f t="shared" si="10"/>
        <v>2807322424</v>
      </c>
      <c r="I38" s="29">
        <f t="shared" si="10"/>
        <v>-2094673697</v>
      </c>
      <c r="J38" s="29">
        <f t="shared" si="10"/>
        <v>10341740108</v>
      </c>
      <c r="K38" s="29">
        <f t="shared" si="10"/>
        <v>6673791454</v>
      </c>
      <c r="L38" s="29">
        <f t="shared" si="10"/>
        <v>2332496283</v>
      </c>
      <c r="M38" s="29">
        <f t="shared" si="10"/>
        <v>1979270514</v>
      </c>
      <c r="N38" s="29">
        <f t="shared" si="10"/>
        <v>41206390</v>
      </c>
      <c r="O38" s="29">
        <f t="shared" si="10"/>
        <v>659504453</v>
      </c>
      <c r="P38" s="29">
        <f t="shared" si="10"/>
        <v>667803106</v>
      </c>
      <c r="Q38" s="29">
        <f t="shared" si="10"/>
        <v>661204477</v>
      </c>
      <c r="R38" s="29">
        <f t="shared" si="10"/>
        <v>732006399</v>
      </c>
      <c r="S38" s="29">
        <f t="shared" si="10"/>
        <v>448028197</v>
      </c>
      <c r="T38" s="30"/>
    </row>
    <row r="39" spans="1:21">
      <c r="A39" s="54"/>
      <c r="B39" s="54"/>
      <c r="C39" s="54"/>
      <c r="D39" s="54"/>
      <c r="E39" s="54"/>
      <c r="F39" s="55"/>
      <c r="G39" s="55"/>
      <c r="H39" s="54"/>
      <c r="I39" s="54"/>
      <c r="J39" s="56"/>
      <c r="K39" s="54"/>
      <c r="L39" s="23"/>
      <c r="M39" s="23"/>
      <c r="N39" s="54"/>
      <c r="O39" s="54"/>
      <c r="P39" s="34"/>
      <c r="Q39" s="34"/>
      <c r="R39" s="34"/>
      <c r="S39" s="34"/>
      <c r="T39" s="34"/>
    </row>
    <row r="40" spans="1:21" s="63" customFormat="1">
      <c r="A40" s="58" t="s">
        <v>60</v>
      </c>
      <c r="B40" s="59">
        <v>5960.4923802800004</v>
      </c>
      <c r="C40" s="59">
        <f>C36/100000000</f>
        <v>472.25318683</v>
      </c>
      <c r="D40" s="59">
        <f>D36/100000000</f>
        <v>991.79585050000003</v>
      </c>
      <c r="E40" s="59">
        <f>E36/100000000</f>
        <v>431.33952635000003</v>
      </c>
      <c r="F40" s="59">
        <f>F36/100000000</f>
        <v>26.930205879999999</v>
      </c>
      <c r="G40" s="59">
        <f>G36/80000000</f>
        <v>44.6682394125</v>
      </c>
      <c r="H40" s="60">
        <v>43.15</v>
      </c>
      <c r="I40" s="60">
        <f>I36/'[2]نسب مالية'!I31</f>
        <v>-37.757131363636361</v>
      </c>
      <c r="J40" s="60">
        <f>J36/'[2]نسب مالية'!J31</f>
        <v>206.1606515</v>
      </c>
      <c r="K40" s="58">
        <v>133.01</v>
      </c>
      <c r="L40" s="61">
        <f>'[1]2.A. IS'!E47</f>
        <v>46.30836712</v>
      </c>
      <c r="M40" s="61">
        <f>'[1]2.A. IS'!C47</f>
        <v>39.450000000000003</v>
      </c>
      <c r="N40" s="61">
        <v>0.84</v>
      </c>
      <c r="O40" s="61">
        <v>15.58</v>
      </c>
      <c r="P40" s="61">
        <f>P36/'[3]نسب مالية'!D32</f>
        <v>17.965287071524966</v>
      </c>
      <c r="Q40" s="61">
        <f>Q36/'[3]نسب مالية'!E32</f>
        <v>20.263196338461537</v>
      </c>
      <c r="R40" s="61">
        <f>R36/'[3]نسب مالية'!F32</f>
        <v>29.26920848</v>
      </c>
      <c r="S40" s="61">
        <f>S36/'[3]نسب مالية'!G32</f>
        <v>25.601611257142856</v>
      </c>
      <c r="T40" s="62" t="s">
        <v>61</v>
      </c>
    </row>
    <row r="41" spans="1:21" ht="15.75" customHeight="1"/>
    <row r="42" spans="1:21" ht="17.25">
      <c r="A42" s="64" t="s">
        <v>62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R42" s="65"/>
      <c r="S42" s="65"/>
      <c r="T42" s="65"/>
      <c r="U42" s="66"/>
    </row>
    <row r="43" spans="1:21">
      <c r="A43" s="67" t="s">
        <v>63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S43" s="65"/>
      <c r="T43" s="65"/>
      <c r="U43" s="66"/>
    </row>
    <row r="44" spans="1:2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</sheetData>
  <mergeCells count="2">
    <mergeCell ref="R42:T42"/>
    <mergeCell ref="S43:T4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2024-06-26T07:37:43Z</dcterms:created>
  <dcterms:modified xsi:type="dcterms:W3CDTF">2024-06-26T07:38:09Z</dcterms:modified>
</cp:coreProperties>
</file>